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Z:\. 2025\VST kogenerační jednotka NL\ZD\"/>
    </mc:Choice>
  </mc:AlternateContent>
  <xr:revisionPtr revIDLastSave="0" documentId="13_ncr:1_{4A544E1B-7A86-4C21-A815-08FC38C0EBBB}" xr6:coauthVersionLast="47" xr6:coauthVersionMax="47" xr10:uidLastSave="{00000000-0000-0000-0000-000000000000}"/>
  <bookViews>
    <workbookView xWindow="-108" yWindow="-108" windowWidth="23256" windowHeight="12456" tabRatio="889" activeTab="2" xr2:uid="{00000000-000D-0000-FFFF-FFFF00000000}"/>
  </bookViews>
  <sheets>
    <sheet name="Pokyny pro vyplnění" sheetId="11" r:id="rId1"/>
    <sheet name="VzorPolozky" sheetId="10" state="hidden" r:id="rId2"/>
    <sheet name="Stavba" sheetId="1" r:id="rId3"/>
    <sheet name="ON" sheetId="12" r:id="rId4"/>
    <sheet name="SO 04.07" sheetId="13" r:id="rId5"/>
    <sheet name="SO 04.08" sheetId="14" r:id="rId6"/>
    <sheet name="SO 04.09" sheetId="15" r:id="rId7"/>
    <sheet name="SO 04.12" sheetId="16" r:id="rId8"/>
    <sheet name="SO 05.3_0" sheetId="17" r:id="rId9"/>
    <sheet name="SO 05.3_1" sheetId="18" r:id="rId10"/>
    <sheet name="SO 05.3_2" sheetId="19" r:id="rId11"/>
    <sheet name="SO 05.3_3" sheetId="20" r:id="rId12"/>
    <sheet name="SO 05.3_4" sheetId="21" r:id="rId13"/>
    <sheet name="SO 05.3_5" sheetId="22" r:id="rId14"/>
    <sheet name="SO 07.5" sheetId="23" r:id="rId15"/>
    <sheet name="PS 04 Rekapitulace" sheetId="27" r:id="rId16"/>
    <sheet name="PS 04 KGJ" sheetId="28" r:id="rId17"/>
    <sheet name="PS 04 Zapojení plyn a tep hosp" sheetId="29" r:id="rId18"/>
    <sheet name="PS 04 Jimka na tuky" sheetId="30" r:id="rId19"/>
    <sheet name="PS05+06-elektro+MAR a ASŘTP" sheetId="31" r:id="rId20"/>
  </sheets>
  <externalReferences>
    <externalReference r:id="rId21"/>
    <externalReference r:id="rId22"/>
  </externalReferences>
  <definedNames>
    <definedName name="_BPK1">#REF!</definedName>
    <definedName name="_BPK2">#REF!</definedName>
    <definedName name="_BPK3">#REF!</definedName>
    <definedName name="_xlnm._FilterDatabase" localSheetId="19" hidden="1">'PS05+06-elektro+MAR a ASŘTP'!$B$5:$I$179</definedName>
    <definedName name="CelkemDPHVypocet" localSheetId="2">Stavba!$H$65</definedName>
    <definedName name="CenaCelkem" localSheetId="18">[1]Stavba!$G$29</definedName>
    <definedName name="CenaCelkem" localSheetId="16">[1]Stavba!$G$29</definedName>
    <definedName name="CenaCelkem" localSheetId="15">[1]Stavba!$G$29</definedName>
    <definedName name="CenaCelkem" localSheetId="17">[1]Stavba!$G$29</definedName>
    <definedName name="CenaCelkem" localSheetId="19">[1]Stavba!$G$29</definedName>
    <definedName name="CenaCelkem">Stavba!$G$29</definedName>
    <definedName name="CenaCelkemBezDPH">Stavba!$G$28</definedName>
    <definedName name="CenaCelkemVypocet" localSheetId="2">Stavba!$I$65</definedName>
    <definedName name="cisloobjektu" localSheetId="18">#REF!</definedName>
    <definedName name="cisloobjektu" localSheetId="16">#REF!</definedName>
    <definedName name="cisloobjektu" localSheetId="15">#REF!</definedName>
    <definedName name="cisloobjektu" localSheetId="17">#REF!</definedName>
    <definedName name="cisloobjektu" localSheetId="19">#REF!</definedName>
    <definedName name="cisloobjektu">Stavba!$D$3</definedName>
    <definedName name="CisloRozpoctu">'[2]Krycí list'!$C$2</definedName>
    <definedName name="cislostavby" localSheetId="18">#REF!</definedName>
    <definedName name="cislostavby" localSheetId="16">#REF!</definedName>
    <definedName name="cislostavby" localSheetId="15">#REF!</definedName>
    <definedName name="cislostavby" localSheetId="17">#REF!</definedName>
    <definedName name="cislostavby" localSheetId="19">#REF!</definedName>
    <definedName name="CisloStavby" localSheetId="2">Stavba!$D$2</definedName>
    <definedName name="cislostavby">'[2]Krycí list'!$A$7</definedName>
    <definedName name="CisloStavebnihoRozpoctu">Stavba!$D$4</definedName>
    <definedName name="dadresa">Stavba!$D$12:$G$12</definedName>
    <definedName name="Datum">#REF!</definedName>
    <definedName name="DIČ" localSheetId="2">Stavba!$I$12</definedName>
    <definedName name="Dil">#REF!</definedName>
    <definedName name="dmisto">Stavba!$E$13:$G$13</definedName>
    <definedName name="Dodavka">#REF!</definedName>
    <definedName name="Dodavka0">#REF!</definedName>
    <definedName name="DPHSni" localSheetId="18">[1]Stavba!$G$24</definedName>
    <definedName name="DPHSni" localSheetId="16">[1]Stavba!$G$24</definedName>
    <definedName name="DPHSni" localSheetId="15">[1]Stavba!$G$24</definedName>
    <definedName name="DPHSni" localSheetId="17">[1]Stavba!$G$24</definedName>
    <definedName name="DPHSni" localSheetId="19">[1]Stavba!$G$24</definedName>
    <definedName name="DPHSni">Stavba!$G$24</definedName>
    <definedName name="DPHZakl" localSheetId="18">[1]Stavba!$G$26</definedName>
    <definedName name="DPHZakl" localSheetId="16">[1]Stavba!$G$26</definedName>
    <definedName name="DPHZakl" localSheetId="15">[1]Stavba!$G$26</definedName>
    <definedName name="DPHZakl" localSheetId="17">[1]Stavba!$G$26</definedName>
    <definedName name="DPHZakl" localSheetId="19">[1]Stavba!$G$26</definedName>
    <definedName name="DPHZakl">Stavba!$G$26</definedName>
    <definedName name="dpsc" localSheetId="2">Stavba!$D$13</definedName>
    <definedName name="Excel_BuiltIn_Print_Area_10">"$#REF!.$A$1:$O$230"</definedName>
    <definedName name="Excel_BuiltIn_Print_Area_11">"$#REF!.$A$1:$O$11"</definedName>
    <definedName name="Excel_BuiltIn_Print_Area_12">"$#REF!.$A$1:$O$19"</definedName>
    <definedName name="Excel_BuiltIn_Print_Area_13">"$#REF!.$A$1:$O$218"</definedName>
    <definedName name="Excel_BuiltIn_Print_Area_2_1">#REF!</definedName>
    <definedName name="Excel_BuiltIn_Print_Area_2_1_1_2">#REF!</definedName>
    <definedName name="Excel_BuiltIn_Print_Area_2_1_1_3">#REF!</definedName>
    <definedName name="Excel_BuiltIn_Print_Area_2_1_2">#REF!</definedName>
    <definedName name="Excel_BuiltIn_Print_Area_2_1_3">#REF!</definedName>
    <definedName name="Excel_BuiltIn_Print_Area_3_1">"$#REF!.$A$1:$O$200"</definedName>
    <definedName name="Excel_BuiltIn_Print_Area_4_1">"$#REF!.$A$1:$O$260"</definedName>
    <definedName name="Excel_BuiltIn_Print_Area_5">"$#REF!.$A$1:$O$8"</definedName>
    <definedName name="Excel_BuiltIn_Print_Area_6">"$#REF!.$A$1:$O$187"</definedName>
    <definedName name="Excel_BuiltIn_Print_Area_7">"$#REF!.$A$1:$O$187"</definedName>
    <definedName name="Excel_BuiltIn_Print_Area_8">"$#REF!.$A$1:$O$226"</definedName>
    <definedName name="Excel_BuiltIn_Print_Area_9">"$#REF!.$A$1:$O$20"</definedName>
    <definedName name="HSV">#REF!</definedName>
    <definedName name="HSV0">#REF!</definedName>
    <definedName name="HZS">#REF!</definedName>
    <definedName name="HZS0">#REF!</definedName>
    <definedName name="IČO" localSheetId="2">Stavba!$I$11</definedName>
    <definedName name="JKSO">#REF!</definedName>
    <definedName name="Mena" localSheetId="18">[1]Stavba!$J$29</definedName>
    <definedName name="Mena" localSheetId="16">[1]Stavba!$J$29</definedName>
    <definedName name="Mena" localSheetId="15">[1]Stavba!$J$29</definedName>
    <definedName name="Mena" localSheetId="17">[1]Stavba!$J$29</definedName>
    <definedName name="Mena" localSheetId="19">[1]Stavba!$J$29</definedName>
    <definedName name="Mena">Stavba!$J$29</definedName>
    <definedName name="MistoStavby">Stavba!$D$4</definedName>
    <definedName name="MJ">#REF!</definedName>
    <definedName name="Mont">#REF!</definedName>
    <definedName name="Montaz0">#REF!</definedName>
    <definedName name="NazevDilu">#REF!</definedName>
    <definedName name="nazevobjektu" localSheetId="18">#REF!</definedName>
    <definedName name="nazevobjektu" localSheetId="16">#REF!</definedName>
    <definedName name="nazevobjektu" localSheetId="15">#REF!</definedName>
    <definedName name="nazevobjektu" localSheetId="17">#REF!</definedName>
    <definedName name="nazevobjektu" localSheetId="19">#REF!</definedName>
    <definedName name="nazevobjektu">Stavba!$E$3</definedName>
    <definedName name="NazevRozpoctu">'[2]Krycí list'!$D$2</definedName>
    <definedName name="nazevstavby" localSheetId="18">#REF!</definedName>
    <definedName name="nazevstavby" localSheetId="16">#REF!</definedName>
    <definedName name="nazevstavby" localSheetId="15">#REF!</definedName>
    <definedName name="nazevstavby" localSheetId="17">#REF!</definedName>
    <definedName name="nazevstavby" localSheetId="19">#REF!</definedName>
    <definedName name="NazevStavby" localSheetId="2">Stavba!$E$2</definedName>
    <definedName name="nazevstavby">'[2]Krycí list'!$C$7</definedName>
    <definedName name="NazevStavebnihoRozpoctu">Stavba!$E$4</definedName>
    <definedName name="_xlnm.Print_Titles" localSheetId="3">ON!$1:$7</definedName>
    <definedName name="_xlnm.Print_Titles" localSheetId="18">'PS 04 Jimka na tuky'!$1:$1</definedName>
    <definedName name="_xlnm.Print_Titles" localSheetId="16">'PS 04 KGJ'!$1:$1</definedName>
    <definedName name="_xlnm.Print_Titles" localSheetId="17">'PS 04 Zapojení plyn a tep hosp'!$1:$1</definedName>
    <definedName name="_xlnm.Print_Titles" localSheetId="19">'PS05+06-elektro+MAR a ASŘTP'!$1:$1</definedName>
    <definedName name="_xlnm.Print_Titles" localSheetId="4">'SO 04.07'!$1:$7</definedName>
    <definedName name="_xlnm.Print_Titles" localSheetId="5">'SO 04.08'!$1:$7</definedName>
    <definedName name="_xlnm.Print_Titles" localSheetId="6">'SO 04.09'!$1:$7</definedName>
    <definedName name="_xlnm.Print_Titles" localSheetId="7">'SO 04.12'!$1:$7</definedName>
    <definedName name="_xlnm.Print_Titles" localSheetId="8">'SO 05.3_0'!$1:$7</definedName>
    <definedName name="_xlnm.Print_Titles" localSheetId="9">'SO 05.3_1'!$1:$7</definedName>
    <definedName name="_xlnm.Print_Titles" localSheetId="10">'SO 05.3_2'!$1:$7</definedName>
    <definedName name="_xlnm.Print_Titles" localSheetId="11">'SO 05.3_3'!$1:$7</definedName>
    <definedName name="_xlnm.Print_Titles" localSheetId="12">'SO 05.3_4'!$1:$7</definedName>
    <definedName name="_xlnm.Print_Titles" localSheetId="13">'SO 05.3_5'!$1:$7</definedName>
    <definedName name="_xlnm.Print_Titles" localSheetId="14">'SO 07.5'!$1:$7</definedName>
    <definedName name="oadresa">Stavba!$D$6</definedName>
    <definedName name="Objednatel" localSheetId="2">Stavba!$D$5</definedName>
    <definedName name="Objednatel">#REF!</definedName>
    <definedName name="Objekt" localSheetId="2">Stavba!$B$38</definedName>
    <definedName name="_xlnm.Print_Area" localSheetId="3">ON!$A$1:$Y$55</definedName>
    <definedName name="_xlnm.Print_Area" localSheetId="18">'PS 04 Jimka na tuky'!$A$1:$I$34</definedName>
    <definedName name="_xlnm.Print_Area" localSheetId="16">'PS 04 KGJ'!$A$1:$I$11</definedName>
    <definedName name="_xlnm.Print_Area" localSheetId="15">'PS 04 Rekapitulace'!$A$1:$D$12</definedName>
    <definedName name="_xlnm.Print_Area" localSheetId="17">'PS 04 Zapojení plyn a tep hosp'!$A$1:$I$90</definedName>
    <definedName name="_xlnm.Print_Area" localSheetId="19">'PS05+06-elektro+MAR a ASŘTP'!$A$1:$I$180</definedName>
    <definedName name="_xlnm.Print_Area" localSheetId="4">'SO 04.07'!$A$1:$Y$59</definedName>
    <definedName name="_xlnm.Print_Area" localSheetId="5">'SO 04.08'!$A$1:$Y$25</definedName>
    <definedName name="_xlnm.Print_Area" localSheetId="6">'SO 04.09'!$A$1:$Y$234</definedName>
    <definedName name="_xlnm.Print_Area" localSheetId="7">'SO 04.12'!$A$1:$Y$100</definedName>
    <definedName name="_xlnm.Print_Area" localSheetId="8">'SO 05.3_0'!$A$1:$Y$116</definedName>
    <definedName name="_xlnm.Print_Area" localSheetId="9">'SO 05.3_1'!$A$1:$Y$351</definedName>
    <definedName name="_xlnm.Print_Area" localSheetId="10">'SO 05.3_2'!$A$1:$Y$67</definedName>
    <definedName name="_xlnm.Print_Area" localSheetId="11">'SO 05.3_3'!$A$1:$Y$73</definedName>
    <definedName name="_xlnm.Print_Area" localSheetId="12">'SO 05.3_4'!$A$1:$Y$244</definedName>
    <definedName name="_xlnm.Print_Area" localSheetId="13">'SO 05.3_5'!$A$1:$Y$144</definedName>
    <definedName name="_xlnm.Print_Area" localSheetId="14">'SO 07.5'!$A$1:$Y$250</definedName>
    <definedName name="_xlnm.Print_Area" localSheetId="2">Stavba!$A$1:$J$104</definedName>
    <definedName name="odic" localSheetId="2">Stavba!$I$6</definedName>
    <definedName name="oico" localSheetId="2">Stavba!$I$5</definedName>
    <definedName name="omisto" localSheetId="2">Stavba!$E$7</definedName>
    <definedName name="onazev" localSheetId="2">Stavba!$D$6</definedName>
    <definedName name="opsc" localSheetId="2">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oznamka">#REF!</definedName>
    <definedName name="pPSC">Stavba!$D$10</definedName>
    <definedName name="Projektant" localSheetId="18">#REF!</definedName>
    <definedName name="Projektant" localSheetId="16">#REF!</definedName>
    <definedName name="Projektant" localSheetId="15">#REF!</definedName>
    <definedName name="Projektant" localSheetId="17">#REF!</definedName>
    <definedName name="Projektant" localSheetId="19">#REF!</definedName>
    <definedName name="Projektant">Stavba!$D$8</definedName>
    <definedName name="PSV">#REF!</definedName>
    <definedName name="PSV0">#REF!</definedName>
    <definedName name="SazbaDPH1" localSheetId="2">Stavba!$E$23</definedName>
    <definedName name="SazbaDPH1">'[2]Krycí list'!$C$30</definedName>
    <definedName name="SazbaDPH2" localSheetId="2">Stavba!$E$25</definedName>
    <definedName name="SazbaDPH2">'[2]Krycí list'!$C$32</definedName>
    <definedName name="SloupecCC">#REF!</definedName>
    <definedName name="SloupecCisloPol">#REF!</definedName>
    <definedName name="SloupecCH">#REF!</definedName>
    <definedName name="SloupecJC">#REF!</definedName>
    <definedName name="SloupecJH">#REF!</definedName>
    <definedName name="SloupecMJ">#REF!</definedName>
    <definedName name="SloupecMnozstvi">#REF!</definedName>
    <definedName name="SloupecNazPol">#REF!</definedName>
    <definedName name="SloupecPC">#REF!</definedName>
    <definedName name="Typ">#REF!</definedName>
    <definedName name="VRN">#REF!</definedName>
    <definedName name="VRNKc">#REF!</definedName>
    <definedName name="VRNnazev">#REF!</definedName>
    <definedName name="VRNproc">#REF!</definedName>
    <definedName name="VRNzakl">#REF!</definedName>
    <definedName name="Vypracoval">Stavba!$D$14</definedName>
    <definedName name="Z_B7E7C763_C459_487D_8ABA_5CFDDFBD5A84_.wvu.Cols" localSheetId="2" hidden="1">Stavba!$A:$A</definedName>
    <definedName name="Z_B7E7C763_C459_487D_8ABA_5CFDDFBD5A84_.wvu.PrintArea" localSheetId="2" hidden="1">Stavba!$B$1:$J$36</definedName>
    <definedName name="Zakazka">#REF!</definedName>
    <definedName name="Zaklad22">#REF!</definedName>
    <definedName name="Zaklad5">#REF!</definedName>
    <definedName name="ZakladDPHSni" localSheetId="18">[1]Stavba!$G$23</definedName>
    <definedName name="ZakladDPHSni" localSheetId="16">[1]Stavba!$G$23</definedName>
    <definedName name="ZakladDPHSni" localSheetId="15">[1]Stavba!$G$23</definedName>
    <definedName name="ZakladDPHSni" localSheetId="17">[1]Stavba!$G$23</definedName>
    <definedName name="ZakladDPHSni" localSheetId="19">[1]Stavba!$G$23</definedName>
    <definedName name="ZakladDPHSni">Stavba!$G$23</definedName>
    <definedName name="ZakladDPHSniVypocet" localSheetId="2">Stavba!$F$65</definedName>
    <definedName name="ZakladDPHZakl" localSheetId="18">[1]Stavba!$G$25</definedName>
    <definedName name="ZakladDPHZakl" localSheetId="16">[1]Stavba!$G$25</definedName>
    <definedName name="ZakladDPHZakl" localSheetId="15">[1]Stavba!$G$25</definedName>
    <definedName name="ZakladDPHZakl" localSheetId="17">[1]Stavba!$G$25</definedName>
    <definedName name="ZakladDPHZakl" localSheetId="19">[1]Stavba!$G$25</definedName>
    <definedName name="ZakladDPHZakl">Stavba!$G$25</definedName>
    <definedName name="ZakladDPHZaklVypocet" localSheetId="2">Stavba!$G$65</definedName>
    <definedName name="ZaObjednatele">Stavba!$G$34</definedName>
    <definedName name="Zaokrouhleni">Stavba!$G$27</definedName>
    <definedName name="ZaZhotovitele">Stavba!$D$34</definedName>
    <definedName name="Zhotovitel" localSheetId="18">#REF!</definedName>
    <definedName name="Zhotovitel" localSheetId="16">#REF!</definedName>
    <definedName name="Zhotovitel" localSheetId="15">#REF!</definedName>
    <definedName name="Zhotovitel" localSheetId="17">#REF!</definedName>
    <definedName name="Zhotovitel" localSheetId="19">#REF!</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3" i="1" l="1"/>
  <c r="I179" i="31"/>
  <c r="I178" i="31"/>
  <c r="I177" i="31"/>
  <c r="I176" i="31"/>
  <c r="I175" i="31"/>
  <c r="I173" i="31"/>
  <c r="I172" i="31"/>
  <c r="I170" i="31"/>
  <c r="I169" i="31"/>
  <c r="I168" i="31"/>
  <c r="I167" i="31"/>
  <c r="I166" i="31"/>
  <c r="I164" i="31"/>
  <c r="I163" i="31"/>
  <c r="I162" i="31"/>
  <c r="I161" i="31"/>
  <c r="I160" i="31"/>
  <c r="I159" i="31"/>
  <c r="I157" i="31"/>
  <c r="I156" i="31"/>
  <c r="I155" i="31"/>
  <c r="I154" i="31"/>
  <c r="I153" i="31"/>
  <c r="I152" i="31"/>
  <c r="I151" i="31"/>
  <c r="I150" i="31"/>
  <c r="I149" i="31"/>
  <c r="I148" i="31"/>
  <c r="I144" i="31"/>
  <c r="I143" i="31"/>
  <c r="I142" i="31"/>
  <c r="I141" i="31"/>
  <c r="I140" i="31"/>
  <c r="I139" i="31"/>
  <c r="I138" i="31"/>
  <c r="I135" i="31"/>
  <c r="I134" i="31"/>
  <c r="I133" i="31"/>
  <c r="I132" i="31"/>
  <c r="I131" i="31"/>
  <c r="I130" i="31"/>
  <c r="I129" i="31"/>
  <c r="I128" i="31"/>
  <c r="I127" i="31"/>
  <c r="I126" i="31"/>
  <c r="I125" i="31"/>
  <c r="I124" i="31"/>
  <c r="I123" i="31"/>
  <c r="I122" i="31"/>
  <c r="I121" i="31"/>
  <c r="I120" i="31"/>
  <c r="I119" i="31"/>
  <c r="I118" i="31"/>
  <c r="I117" i="31"/>
  <c r="I116" i="31"/>
  <c r="I115" i="31"/>
  <c r="I112" i="31"/>
  <c r="I111" i="31"/>
  <c r="I110" i="31"/>
  <c r="I109" i="31"/>
  <c r="I108" i="31"/>
  <c r="I107" i="31"/>
  <c r="I106" i="31"/>
  <c r="I104" i="31"/>
  <c r="I102" i="31"/>
  <c r="I100" i="31"/>
  <c r="I99" i="31"/>
  <c r="I95" i="31"/>
  <c r="I94" i="31"/>
  <c r="I93" i="31"/>
  <c r="I92" i="31"/>
  <c r="I91" i="31"/>
  <c r="I90" i="31"/>
  <c r="I89" i="31"/>
  <c r="I88" i="31"/>
  <c r="I87" i="31"/>
  <c r="I84" i="31"/>
  <c r="I83" i="31"/>
  <c r="I82" i="31"/>
  <c r="I80" i="31"/>
  <c r="I79" i="31"/>
  <c r="I78" i="31"/>
  <c r="I76" i="31"/>
  <c r="I75" i="31"/>
  <c r="I72" i="31"/>
  <c r="I71" i="31"/>
  <c r="I70" i="31"/>
  <c r="I69" i="31"/>
  <c r="I66" i="31"/>
  <c r="I65" i="31"/>
  <c r="I63" i="31"/>
  <c r="I62" i="31"/>
  <c r="I58" i="31"/>
  <c r="I57" i="31"/>
  <c r="I56" i="31"/>
  <c r="I55" i="31"/>
  <c r="I54" i="31"/>
  <c r="I53" i="31"/>
  <c r="I52" i="31"/>
  <c r="I51" i="31"/>
  <c r="I50" i="31"/>
  <c r="I49" i="31"/>
  <c r="I48" i="31"/>
  <c r="I47" i="31"/>
  <c r="I46" i="31"/>
  <c r="I45" i="31"/>
  <c r="I42" i="31"/>
  <c r="I41" i="31"/>
  <c r="I39" i="31"/>
  <c r="I38" i="31"/>
  <c r="I37" i="31"/>
  <c r="I36" i="31"/>
  <c r="I35" i="31"/>
  <c r="I34" i="31"/>
  <c r="I33" i="31"/>
  <c r="I32" i="31"/>
  <c r="I31" i="31"/>
  <c r="I27" i="31"/>
  <c r="I26" i="31"/>
  <c r="I24" i="31"/>
  <c r="I23" i="31"/>
  <c r="I22" i="31"/>
  <c r="I20" i="31"/>
  <c r="I19" i="31"/>
  <c r="I18" i="31"/>
  <c r="I17" i="31"/>
  <c r="I16" i="31"/>
  <c r="I15" i="31"/>
  <c r="I14" i="31"/>
  <c r="I13" i="31"/>
  <c r="I11" i="31"/>
  <c r="I10" i="31"/>
  <c r="I9" i="31"/>
  <c r="I8" i="31"/>
  <c r="A8" i="31"/>
  <c r="A9" i="31" s="1"/>
  <c r="A10" i="31" s="1"/>
  <c r="A11" i="31" s="1"/>
  <c r="A13" i="31" s="1"/>
  <c r="A14" i="31" s="1"/>
  <c r="A15" i="31" s="1"/>
  <c r="A16" i="31" s="1"/>
  <c r="A17" i="31" s="1"/>
  <c r="A18" i="31" s="1"/>
  <c r="A19" i="31" s="1"/>
  <c r="A20" i="31" s="1"/>
  <c r="A22" i="31" s="1"/>
  <c r="A23" i="31" s="1"/>
  <c r="A24" i="31" s="1"/>
  <c r="A26" i="31" s="1"/>
  <c r="A27" i="31" s="1"/>
  <c r="A31" i="31" s="1"/>
  <c r="A32" i="31" s="1"/>
  <c r="A33" i="31" s="1"/>
  <c r="A34" i="31" s="1"/>
  <c r="A35" i="31" s="1"/>
  <c r="A36" i="31" s="1"/>
  <c r="A37" i="31" s="1"/>
  <c r="A38" i="31" s="1"/>
  <c r="A39" i="31" s="1"/>
  <c r="A41" i="31" s="1"/>
  <c r="A42" i="31" s="1"/>
  <c r="A45" i="31" s="1"/>
  <c r="A46" i="31" s="1"/>
  <c r="A47" i="31" s="1"/>
  <c r="A48" i="31" s="1"/>
  <c r="A49" i="31" s="1"/>
  <c r="A50" i="31" s="1"/>
  <c r="A51" i="31" s="1"/>
  <c r="A52" i="31" s="1"/>
  <c r="A53" i="31" s="1"/>
  <c r="A54" i="31" s="1"/>
  <c r="A55" i="31" s="1"/>
  <c r="A56" i="31" s="1"/>
  <c r="A57" i="31" s="1"/>
  <c r="A58" i="31" s="1"/>
  <c r="A62" i="31" s="1"/>
  <c r="A63" i="31" s="1"/>
  <c r="A65" i="31" s="1"/>
  <c r="A66" i="31" s="1"/>
  <c r="A69" i="31" s="1"/>
  <c r="A70" i="31" s="1"/>
  <c r="A71" i="31" s="1"/>
  <c r="A72" i="31" s="1"/>
  <c r="A75" i="31" s="1"/>
  <c r="A76" i="31" s="1"/>
  <c r="A78" i="31" s="1"/>
  <c r="A79" i="31" s="1"/>
  <c r="A80" i="31" s="1"/>
  <c r="A82" i="31" s="1"/>
  <c r="A83" i="31" s="1"/>
  <c r="A84" i="31" s="1"/>
  <c r="A87" i="31" s="1"/>
  <c r="A88" i="31" s="1"/>
  <c r="A89" i="31" s="1"/>
  <c r="A90" i="31" s="1"/>
  <c r="A91" i="31" s="1"/>
  <c r="A92" i="31" s="1"/>
  <c r="A93" i="31" s="1"/>
  <c r="A94" i="31" s="1"/>
  <c r="A95" i="31" s="1"/>
  <c r="A99" i="31" s="1"/>
  <c r="A100" i="31" s="1"/>
  <c r="A102" i="31" s="1"/>
  <c r="A104" i="31" s="1"/>
  <c r="A106" i="31" s="1"/>
  <c r="A107" i="31" s="1"/>
  <c r="A108" i="31" s="1"/>
  <c r="A109" i="31" s="1"/>
  <c r="A110" i="31" s="1"/>
  <c r="A111" i="31" s="1"/>
  <c r="A112"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8" i="31" s="1"/>
  <c r="A139" i="31" s="1"/>
  <c r="A140" i="31" s="1"/>
  <c r="A141" i="31" s="1"/>
  <c r="A142" i="31" s="1"/>
  <c r="A143" i="31" s="1"/>
  <c r="A144" i="31" s="1"/>
  <c r="A148" i="31" s="1"/>
  <c r="A149" i="31" s="1"/>
  <c r="A150" i="31" s="1"/>
  <c r="A151" i="31" s="1"/>
  <c r="A152" i="31" s="1"/>
  <c r="A153" i="31" s="1"/>
  <c r="A154" i="31" s="1"/>
  <c r="A155" i="31" s="1"/>
  <c r="A156" i="31" s="1"/>
  <c r="A157" i="31" s="1"/>
  <c r="A159" i="31" s="1"/>
  <c r="A160" i="31" s="1"/>
  <c r="A161" i="31" s="1"/>
  <c r="A162" i="31" s="1"/>
  <c r="A163" i="31" s="1"/>
  <c r="A164" i="31" s="1"/>
  <c r="A166" i="31" s="1"/>
  <c r="A167" i="31" s="1"/>
  <c r="A168" i="31" s="1"/>
  <c r="A169" i="31" s="1"/>
  <c r="A170" i="31" s="1"/>
  <c r="A172" i="31" s="1"/>
  <c r="A173" i="31" s="1"/>
  <c r="A175" i="31" s="1"/>
  <c r="A176" i="31" s="1"/>
  <c r="A177" i="31" s="1"/>
  <c r="A178" i="31" s="1"/>
  <c r="A179" i="31" s="1"/>
  <c r="I7" i="31"/>
  <c r="I32" i="30"/>
  <c r="I31" i="30"/>
  <c r="I30" i="30"/>
  <c r="I29" i="30"/>
  <c r="I28" i="30"/>
  <c r="I25" i="30"/>
  <c r="I24" i="30"/>
  <c r="I23" i="30"/>
  <c r="I20" i="30"/>
  <c r="I19" i="30"/>
  <c r="I18" i="30"/>
  <c r="I17" i="30"/>
  <c r="I16" i="30"/>
  <c r="I15" i="30"/>
  <c r="I14" i="30"/>
  <c r="G14" i="30"/>
  <c r="I13" i="30"/>
  <c r="I12" i="30"/>
  <c r="I11" i="30"/>
  <c r="I9" i="30"/>
  <c r="I8" i="30"/>
  <c r="A8" i="30"/>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I7" i="30"/>
  <c r="A7" i="30"/>
  <c r="I6" i="30"/>
  <c r="A6" i="30"/>
  <c r="I88" i="29"/>
  <c r="I87" i="29"/>
  <c r="I86" i="29"/>
  <c r="I85" i="29"/>
  <c r="I84" i="29"/>
  <c r="I83" i="29"/>
  <c r="I82" i="29"/>
  <c r="I79" i="29"/>
  <c r="I78" i="29"/>
  <c r="I77" i="29"/>
  <c r="I76" i="29"/>
  <c r="I75" i="29"/>
  <c r="I74" i="29"/>
  <c r="I73" i="29"/>
  <c r="I72" i="29"/>
  <c r="I71" i="29"/>
  <c r="I70" i="29"/>
  <c r="I69" i="29"/>
  <c r="I68" i="29"/>
  <c r="I67" i="29"/>
  <c r="I66" i="29"/>
  <c r="I65" i="29"/>
  <c r="I64" i="29"/>
  <c r="I63" i="29"/>
  <c r="I62" i="29"/>
  <c r="I61" i="29"/>
  <c r="I60" i="29"/>
  <c r="I59" i="29"/>
  <c r="I58" i="29"/>
  <c r="I57" i="29"/>
  <c r="G56" i="29"/>
  <c r="I56" i="29" s="1"/>
  <c r="I55" i="29"/>
  <c r="G55" i="29"/>
  <c r="I54" i="29"/>
  <c r="I53" i="29"/>
  <c r="I52" i="29"/>
  <c r="I51" i="29"/>
  <c r="I50" i="29"/>
  <c r="I49" i="29"/>
  <c r="I48" i="29"/>
  <c r="I47" i="29"/>
  <c r="I46" i="29"/>
  <c r="I45" i="29"/>
  <c r="I44" i="29"/>
  <c r="I43" i="29"/>
  <c r="I42" i="29"/>
  <c r="I41" i="29"/>
  <c r="G40" i="29"/>
  <c r="I40" i="29" s="1"/>
  <c r="I39" i="29"/>
  <c r="I38" i="29"/>
  <c r="I37" i="29"/>
  <c r="I36" i="29"/>
  <c r="I35" i="29"/>
  <c r="I34" i="29"/>
  <c r="I33" i="29"/>
  <c r="I32" i="29"/>
  <c r="I31" i="29"/>
  <c r="I30" i="29"/>
  <c r="I29" i="29"/>
  <c r="I26" i="29"/>
  <c r="I25" i="29"/>
  <c r="I24" i="29"/>
  <c r="I23" i="29"/>
  <c r="I22" i="29"/>
  <c r="I21" i="29"/>
  <c r="I20" i="29"/>
  <c r="I19" i="29"/>
  <c r="I18" i="29"/>
  <c r="G18" i="29"/>
  <c r="I17" i="29"/>
  <c r="I16" i="29"/>
  <c r="I15" i="29"/>
  <c r="I14" i="29"/>
  <c r="I13" i="29"/>
  <c r="I12" i="29"/>
  <c r="I11" i="29"/>
  <c r="I10" i="29"/>
  <c r="I9" i="29"/>
  <c r="A9" i="29"/>
  <c r="A10" i="29" s="1"/>
  <c r="A11" i="29" s="1"/>
  <c r="A12" i="29" s="1"/>
  <c r="A13" i="29" s="1"/>
  <c r="A14" i="29" s="1"/>
  <c r="A15" i="29" s="1"/>
  <c r="A16" i="29" s="1"/>
  <c r="A17" i="29" s="1"/>
  <c r="A18" i="29" s="1"/>
  <c r="A19" i="29" s="1"/>
  <c r="A20" i="29" s="1"/>
  <c r="A21" i="29" s="1"/>
  <c r="A22" i="29" s="1"/>
  <c r="A23" i="29" s="1"/>
  <c r="A24" i="29" s="1"/>
  <c r="A25" i="29" s="1"/>
  <c r="A26"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2" i="29" s="1"/>
  <c r="A83" i="29" s="1"/>
  <c r="A84" i="29" s="1"/>
  <c r="A85" i="29" s="1"/>
  <c r="A86" i="29" s="1"/>
  <c r="A87" i="29" s="1"/>
  <c r="A88" i="29" s="1"/>
  <c r="I8" i="29"/>
  <c r="A8" i="29"/>
  <c r="I7" i="29"/>
  <c r="A7" i="29"/>
  <c r="I6" i="29"/>
  <c r="I6" i="28"/>
  <c r="I11" i="28" s="1"/>
  <c r="C7" i="27" s="1"/>
  <c r="A6" i="28"/>
  <c r="I146" i="31" l="1"/>
  <c r="I137" i="31"/>
  <c r="I114" i="31"/>
  <c r="I97" i="31"/>
  <c r="I86" i="31"/>
  <c r="I74" i="31"/>
  <c r="I68" i="31"/>
  <c r="I60" i="31"/>
  <c r="I44" i="31"/>
  <c r="I29" i="31"/>
  <c r="I5" i="31"/>
  <c r="I34" i="30"/>
  <c r="C9" i="27" s="1"/>
  <c r="I81" i="29"/>
  <c r="I5" i="29"/>
  <c r="I28" i="29"/>
  <c r="I180" i="31" l="1"/>
  <c r="G64" i="1" s="1"/>
  <c r="G63" i="1" s="1"/>
  <c r="I90" i="29"/>
  <c r="C8" i="27" s="1"/>
  <c r="C10" i="27" s="1"/>
  <c r="I98" i="1" s="1"/>
  <c r="I103" i="1"/>
  <c r="I102" i="1"/>
  <c r="I101" i="1"/>
  <c r="I100" i="1"/>
  <c r="I97" i="1"/>
  <c r="I96" i="1"/>
  <c r="I95" i="1"/>
  <c r="I94" i="1"/>
  <c r="I93" i="1"/>
  <c r="I92" i="1"/>
  <c r="I91" i="1"/>
  <c r="I90" i="1"/>
  <c r="I89" i="1"/>
  <c r="I88" i="1"/>
  <c r="I87" i="1"/>
  <c r="I86" i="1"/>
  <c r="I85" i="1"/>
  <c r="I84" i="1"/>
  <c r="I83" i="1"/>
  <c r="I82" i="1"/>
  <c r="I81" i="1"/>
  <c r="I80" i="1"/>
  <c r="I79" i="1"/>
  <c r="I78" i="1"/>
  <c r="I77" i="1"/>
  <c r="I76" i="1"/>
  <c r="I75" i="1"/>
  <c r="I74" i="1"/>
  <c r="I73" i="1"/>
  <c r="I72" i="1"/>
  <c r="G59" i="1"/>
  <c r="F59" i="1"/>
  <c r="G58" i="1"/>
  <c r="F58" i="1"/>
  <c r="G57" i="1"/>
  <c r="F57" i="1"/>
  <c r="G56" i="1"/>
  <c r="F56" i="1"/>
  <c r="H56" i="1" s="1"/>
  <c r="I56" i="1" s="1"/>
  <c r="G55" i="1"/>
  <c r="F55" i="1"/>
  <c r="G54" i="1"/>
  <c r="F54" i="1"/>
  <c r="G53" i="1"/>
  <c r="F53" i="1"/>
  <c r="G52" i="1"/>
  <c r="F52" i="1"/>
  <c r="H52" i="1" s="1"/>
  <c r="I52" i="1" s="1"/>
  <c r="G51" i="1"/>
  <c r="H51" i="1" s="1"/>
  <c r="I51" i="1" s="1"/>
  <c r="F51" i="1"/>
  <c r="G50" i="1"/>
  <c r="F50" i="1"/>
  <c r="G49" i="1"/>
  <c r="F49" i="1"/>
  <c r="G48" i="1"/>
  <c r="F48" i="1"/>
  <c r="H48" i="1" s="1"/>
  <c r="I48" i="1" s="1"/>
  <c r="G47" i="1"/>
  <c r="F47" i="1"/>
  <c r="G46" i="1"/>
  <c r="F46" i="1"/>
  <c r="G45" i="1"/>
  <c r="F45" i="1"/>
  <c r="G44" i="1"/>
  <c r="F44" i="1"/>
  <c r="H44" i="1" s="1"/>
  <c r="I44" i="1" s="1"/>
  <c r="G43" i="1"/>
  <c r="H43" i="1" s="1"/>
  <c r="I43" i="1" s="1"/>
  <c r="F43" i="1"/>
  <c r="G41" i="1"/>
  <c r="F41" i="1"/>
  <c r="H41" i="1" s="1"/>
  <c r="I41" i="1" s="1"/>
  <c r="G40" i="1"/>
  <c r="F40" i="1"/>
  <c r="F61" i="1"/>
  <c r="G249" i="23"/>
  <c r="BA156" i="23"/>
  <c r="BA153" i="23"/>
  <c r="BA112" i="23"/>
  <c r="BA104" i="23"/>
  <c r="BA94" i="23"/>
  <c r="BA88" i="23"/>
  <c r="BA67" i="23"/>
  <c r="BA64" i="23"/>
  <c r="BA57" i="23"/>
  <c r="BA54" i="23"/>
  <c r="BA51" i="23"/>
  <c r="BA44" i="23"/>
  <c r="BA38" i="23"/>
  <c r="BA32" i="23"/>
  <c r="BA26" i="23"/>
  <c r="G8" i="23"/>
  <c r="G9" i="23"/>
  <c r="M9" i="23" s="1"/>
  <c r="I9" i="23"/>
  <c r="I8" i="23" s="1"/>
  <c r="K9" i="23"/>
  <c r="K8" i="23" s="1"/>
  <c r="O9" i="23"/>
  <c r="O8" i="23" s="1"/>
  <c r="Q9" i="23"/>
  <c r="Q8" i="23" s="1"/>
  <c r="V9" i="23"/>
  <c r="V8" i="23" s="1"/>
  <c r="G14" i="23"/>
  <c r="M14" i="23" s="1"/>
  <c r="I14" i="23"/>
  <c r="K14" i="23"/>
  <c r="O14" i="23"/>
  <c r="Q14" i="23"/>
  <c r="V14" i="23"/>
  <c r="G19" i="23"/>
  <c r="I19" i="23"/>
  <c r="K19" i="23"/>
  <c r="M19" i="23"/>
  <c r="O19" i="23"/>
  <c r="Q19" i="23"/>
  <c r="V19" i="23"/>
  <c r="G25" i="23"/>
  <c r="M25" i="23" s="1"/>
  <c r="I25" i="23"/>
  <c r="K25" i="23"/>
  <c r="O25" i="23"/>
  <c r="Q25" i="23"/>
  <c r="V25" i="23"/>
  <c r="G31" i="23"/>
  <c r="M31" i="23" s="1"/>
  <c r="I31" i="23"/>
  <c r="K31" i="23"/>
  <c r="O31" i="23"/>
  <c r="Q31" i="23"/>
  <c r="V31" i="23"/>
  <c r="G37" i="23"/>
  <c r="I37" i="23"/>
  <c r="K37" i="23"/>
  <c r="M37" i="23"/>
  <c r="O37" i="23"/>
  <c r="Q37" i="23"/>
  <c r="V37" i="23"/>
  <c r="G43" i="23"/>
  <c r="I43" i="23"/>
  <c r="K43" i="23"/>
  <c r="M43" i="23"/>
  <c r="O43" i="23"/>
  <c r="Q43" i="23"/>
  <c r="V43" i="23"/>
  <c r="G50" i="23"/>
  <c r="M50" i="23" s="1"/>
  <c r="I50" i="23"/>
  <c r="K50" i="23"/>
  <c r="O50" i="23"/>
  <c r="Q50" i="23"/>
  <c r="V50" i="23"/>
  <c r="G53" i="23"/>
  <c r="M53" i="23" s="1"/>
  <c r="I53" i="23"/>
  <c r="K53" i="23"/>
  <c r="O53" i="23"/>
  <c r="Q53" i="23"/>
  <c r="V53" i="23"/>
  <c r="G56" i="23"/>
  <c r="M56" i="23" s="1"/>
  <c r="I56" i="23"/>
  <c r="K56" i="23"/>
  <c r="O56" i="23"/>
  <c r="Q56" i="23"/>
  <c r="V56" i="23"/>
  <c r="G63" i="23"/>
  <c r="I63" i="23"/>
  <c r="K63" i="23"/>
  <c r="M63" i="23"/>
  <c r="O63" i="23"/>
  <c r="Q63" i="23"/>
  <c r="V63" i="23"/>
  <c r="G66" i="23"/>
  <c r="M66" i="23" s="1"/>
  <c r="I66" i="23"/>
  <c r="K66" i="23"/>
  <c r="O66" i="23"/>
  <c r="Q66" i="23"/>
  <c r="V66" i="23"/>
  <c r="G70" i="23"/>
  <c r="M70" i="23" s="1"/>
  <c r="I70" i="23"/>
  <c r="K70" i="23"/>
  <c r="O70" i="23"/>
  <c r="Q70" i="23"/>
  <c r="V70" i="23"/>
  <c r="G74" i="23"/>
  <c r="I74" i="23"/>
  <c r="K74" i="23"/>
  <c r="M74" i="23"/>
  <c r="O74" i="23"/>
  <c r="Q74" i="23"/>
  <c r="V74" i="23"/>
  <c r="G77" i="23"/>
  <c r="I77" i="23"/>
  <c r="K77" i="23"/>
  <c r="M77" i="23"/>
  <c r="O77" i="23"/>
  <c r="Q77" i="23"/>
  <c r="V77" i="23"/>
  <c r="G83" i="23"/>
  <c r="M83" i="23" s="1"/>
  <c r="I83" i="23"/>
  <c r="K83" i="23"/>
  <c r="O83" i="23"/>
  <c r="Q83" i="23"/>
  <c r="V83" i="23"/>
  <c r="G85" i="23"/>
  <c r="M85" i="23" s="1"/>
  <c r="I85" i="23"/>
  <c r="K85" i="23"/>
  <c r="O85" i="23"/>
  <c r="Q85" i="23"/>
  <c r="V85" i="23"/>
  <c r="G87" i="23"/>
  <c r="M87" i="23" s="1"/>
  <c r="I87" i="23"/>
  <c r="K87" i="23"/>
  <c r="O87" i="23"/>
  <c r="Q87" i="23"/>
  <c r="V87" i="23"/>
  <c r="G93" i="23"/>
  <c r="I93" i="23"/>
  <c r="K93" i="23"/>
  <c r="M93" i="23"/>
  <c r="O93" i="23"/>
  <c r="Q93" i="23"/>
  <c r="V93" i="23"/>
  <c r="G100" i="23"/>
  <c r="O100" i="23"/>
  <c r="G101" i="23"/>
  <c r="M101" i="23" s="1"/>
  <c r="M100" i="23" s="1"/>
  <c r="I101" i="23"/>
  <c r="I100" i="23" s="1"/>
  <c r="K101" i="23"/>
  <c r="K100" i="23" s="1"/>
  <c r="O101" i="23"/>
  <c r="Q101" i="23"/>
  <c r="Q100" i="23" s="1"/>
  <c r="V101" i="23"/>
  <c r="V100" i="23" s="1"/>
  <c r="G103" i="23"/>
  <c r="I103" i="23"/>
  <c r="K103" i="23"/>
  <c r="M103" i="23"/>
  <c r="O103" i="23"/>
  <c r="Q103" i="23"/>
  <c r="V103" i="23"/>
  <c r="G105" i="23"/>
  <c r="I105" i="23"/>
  <c r="K105" i="23"/>
  <c r="M105" i="23"/>
  <c r="O105" i="23"/>
  <c r="Q105" i="23"/>
  <c r="V105" i="23"/>
  <c r="G108" i="23"/>
  <c r="O108" i="23"/>
  <c r="G109" i="23"/>
  <c r="M109" i="23" s="1"/>
  <c r="I109" i="23"/>
  <c r="I108" i="23" s="1"/>
  <c r="K109" i="23"/>
  <c r="K108" i="23" s="1"/>
  <c r="O109" i="23"/>
  <c r="Q109" i="23"/>
  <c r="Q108" i="23" s="1"/>
  <c r="V109" i="23"/>
  <c r="V108" i="23" s="1"/>
  <c r="G111" i="23"/>
  <c r="M111" i="23" s="1"/>
  <c r="I111" i="23"/>
  <c r="K111" i="23"/>
  <c r="O111" i="23"/>
  <c r="Q111" i="23"/>
  <c r="V111" i="23"/>
  <c r="G114" i="23"/>
  <c r="I114" i="23"/>
  <c r="K114" i="23"/>
  <c r="M114" i="23"/>
  <c r="O114" i="23"/>
  <c r="Q114" i="23"/>
  <c r="V114" i="23"/>
  <c r="G115" i="23"/>
  <c r="O115" i="23"/>
  <c r="G116" i="23"/>
  <c r="M116" i="23" s="1"/>
  <c r="M115" i="23" s="1"/>
  <c r="I116" i="23"/>
  <c r="I115" i="23" s="1"/>
  <c r="K116" i="23"/>
  <c r="K115" i="23" s="1"/>
  <c r="O116" i="23"/>
  <c r="Q116" i="23"/>
  <c r="Q115" i="23" s="1"/>
  <c r="V116" i="23"/>
  <c r="V115" i="23" s="1"/>
  <c r="G122" i="23"/>
  <c r="I122" i="23"/>
  <c r="I121" i="23" s="1"/>
  <c r="K122" i="23"/>
  <c r="M122" i="23"/>
  <c r="O122" i="23"/>
  <c r="O121" i="23" s="1"/>
  <c r="Q122" i="23"/>
  <c r="Q121" i="23" s="1"/>
  <c r="V122" i="23"/>
  <c r="G128" i="23"/>
  <c r="G121" i="23" s="1"/>
  <c r="I128" i="23"/>
  <c r="K128" i="23"/>
  <c r="O128" i="23"/>
  <c r="Q128" i="23"/>
  <c r="V128" i="23"/>
  <c r="G130" i="23"/>
  <c r="I130" i="23"/>
  <c r="K130" i="23"/>
  <c r="M130" i="23"/>
  <c r="O130" i="23"/>
  <c r="Q130" i="23"/>
  <c r="V130" i="23"/>
  <c r="G136" i="23"/>
  <c r="M136" i="23" s="1"/>
  <c r="I136" i="23"/>
  <c r="K136" i="23"/>
  <c r="K121" i="23" s="1"/>
  <c r="O136" i="23"/>
  <c r="Q136" i="23"/>
  <c r="V136" i="23"/>
  <c r="G142" i="23"/>
  <c r="I142" i="23"/>
  <c r="K142" i="23"/>
  <c r="M142" i="23"/>
  <c r="O142" i="23"/>
  <c r="Q142" i="23"/>
  <c r="V142" i="23"/>
  <c r="G147" i="23"/>
  <c r="M147" i="23" s="1"/>
  <c r="I147" i="23"/>
  <c r="K147" i="23"/>
  <c r="O147" i="23"/>
  <c r="Q147" i="23"/>
  <c r="V147" i="23"/>
  <c r="G152" i="23"/>
  <c r="M152" i="23" s="1"/>
  <c r="I152" i="23"/>
  <c r="K152" i="23"/>
  <c r="O152" i="23"/>
  <c r="Q152" i="23"/>
  <c r="V152" i="23"/>
  <c r="G155" i="23"/>
  <c r="M155" i="23" s="1"/>
  <c r="I155" i="23"/>
  <c r="K155" i="23"/>
  <c r="O155" i="23"/>
  <c r="Q155" i="23"/>
  <c r="V155" i="23"/>
  <c r="V121" i="23" s="1"/>
  <c r="G158" i="23"/>
  <c r="I158" i="23"/>
  <c r="K158" i="23"/>
  <c r="M158" i="23"/>
  <c r="O158" i="23"/>
  <c r="Q158" i="23"/>
  <c r="V158" i="23"/>
  <c r="G164" i="23"/>
  <c r="M164" i="23" s="1"/>
  <c r="I164" i="23"/>
  <c r="K164" i="23"/>
  <c r="O164" i="23"/>
  <c r="Q164" i="23"/>
  <c r="V164" i="23"/>
  <c r="G165" i="23"/>
  <c r="I165" i="23"/>
  <c r="Q165" i="23"/>
  <c r="G166" i="23"/>
  <c r="M166" i="23" s="1"/>
  <c r="M165" i="23" s="1"/>
  <c r="I166" i="23"/>
  <c r="K166" i="23"/>
  <c r="K165" i="23" s="1"/>
  <c r="O166" i="23"/>
  <c r="O165" i="23" s="1"/>
  <c r="Q166" i="23"/>
  <c r="V166" i="23"/>
  <c r="V165" i="23" s="1"/>
  <c r="G170" i="23"/>
  <c r="I170" i="23"/>
  <c r="K170" i="23"/>
  <c r="M170" i="23"/>
  <c r="O170" i="23"/>
  <c r="Q170" i="23"/>
  <c r="V170" i="23"/>
  <c r="G174" i="23"/>
  <c r="O174" i="23"/>
  <c r="G175" i="23"/>
  <c r="M175" i="23" s="1"/>
  <c r="M174" i="23" s="1"/>
  <c r="I175" i="23"/>
  <c r="I174" i="23" s="1"/>
  <c r="K175" i="23"/>
  <c r="K174" i="23" s="1"/>
  <c r="O175" i="23"/>
  <c r="Q175" i="23"/>
  <c r="Q174" i="23" s="1"/>
  <c r="V175" i="23"/>
  <c r="G179" i="23"/>
  <c r="M179" i="23" s="1"/>
  <c r="I179" i="23"/>
  <c r="K179" i="23"/>
  <c r="O179" i="23"/>
  <c r="Q179" i="23"/>
  <c r="V179" i="23"/>
  <c r="V174" i="23" s="1"/>
  <c r="V184" i="23"/>
  <c r="G185" i="23"/>
  <c r="G184" i="23" s="1"/>
  <c r="I185" i="23"/>
  <c r="K185" i="23"/>
  <c r="K184" i="23" s="1"/>
  <c r="O185" i="23"/>
  <c r="O184" i="23" s="1"/>
  <c r="Q185" i="23"/>
  <c r="Q184" i="23" s="1"/>
  <c r="V185" i="23"/>
  <c r="G191" i="23"/>
  <c r="I191" i="23"/>
  <c r="I184" i="23" s="1"/>
  <c r="K191" i="23"/>
  <c r="M191" i="23"/>
  <c r="O191" i="23"/>
  <c r="Q191" i="23"/>
  <c r="V191" i="23"/>
  <c r="K197" i="23"/>
  <c r="G198" i="23"/>
  <c r="I198" i="23"/>
  <c r="K198" i="23"/>
  <c r="M198" i="23"/>
  <c r="O198" i="23"/>
  <c r="Q198" i="23"/>
  <c r="Q197" i="23" s="1"/>
  <c r="V198" i="23"/>
  <c r="G202" i="23"/>
  <c r="G197" i="23" s="1"/>
  <c r="I202" i="23"/>
  <c r="K202" i="23"/>
  <c r="O202" i="23"/>
  <c r="O197" i="23" s="1"/>
  <c r="Q202" i="23"/>
  <c r="V202" i="23"/>
  <c r="G203" i="23"/>
  <c r="M203" i="23" s="1"/>
  <c r="I203" i="23"/>
  <c r="I197" i="23" s="1"/>
  <c r="K203" i="23"/>
  <c r="O203" i="23"/>
  <c r="Q203" i="23"/>
  <c r="V203" i="23"/>
  <c r="G204" i="23"/>
  <c r="M204" i="23" s="1"/>
  <c r="I204" i="23"/>
  <c r="K204" i="23"/>
  <c r="O204" i="23"/>
  <c r="Q204" i="23"/>
  <c r="V204" i="23"/>
  <c r="V197" i="23" s="1"/>
  <c r="G205" i="23"/>
  <c r="I205" i="23"/>
  <c r="K205" i="23"/>
  <c r="M205" i="23"/>
  <c r="O205" i="23"/>
  <c r="Q205" i="23"/>
  <c r="V205" i="23"/>
  <c r="G206" i="23"/>
  <c r="M206" i="23" s="1"/>
  <c r="I206" i="23"/>
  <c r="K206" i="23"/>
  <c r="O206" i="23"/>
  <c r="Q206" i="23"/>
  <c r="V206" i="23"/>
  <c r="I207" i="23"/>
  <c r="G208" i="23"/>
  <c r="M208" i="23" s="1"/>
  <c r="I208" i="23"/>
  <c r="K208" i="23"/>
  <c r="K207" i="23" s="1"/>
  <c r="O208" i="23"/>
  <c r="O207" i="23" s="1"/>
  <c r="Q208" i="23"/>
  <c r="V208" i="23"/>
  <c r="V207" i="23" s="1"/>
  <c r="G210" i="23"/>
  <c r="I210" i="23"/>
  <c r="K210" i="23"/>
  <c r="M210" i="23"/>
  <c r="O210" i="23"/>
  <c r="Q210" i="23"/>
  <c r="V210" i="23"/>
  <c r="G213" i="23"/>
  <c r="G207" i="23" s="1"/>
  <c r="I213" i="23"/>
  <c r="K213" i="23"/>
  <c r="O213" i="23"/>
  <c r="Q213" i="23"/>
  <c r="V213" i="23"/>
  <c r="G215" i="23"/>
  <c r="M215" i="23" s="1"/>
  <c r="I215" i="23"/>
  <c r="K215" i="23"/>
  <c r="O215" i="23"/>
  <c r="Q215" i="23"/>
  <c r="Q207" i="23" s="1"/>
  <c r="V215" i="23"/>
  <c r="G218" i="23"/>
  <c r="K218" i="23"/>
  <c r="O218" i="23"/>
  <c r="Q218" i="23"/>
  <c r="V218" i="23"/>
  <c r="G219" i="23"/>
  <c r="I219" i="23"/>
  <c r="I218" i="23" s="1"/>
  <c r="K219" i="23"/>
  <c r="M219" i="23"/>
  <c r="M218" i="23" s="1"/>
  <c r="O219" i="23"/>
  <c r="Q219" i="23"/>
  <c r="V219" i="23"/>
  <c r="G220" i="23"/>
  <c r="G221" i="23"/>
  <c r="I221" i="23"/>
  <c r="I220" i="23" s="1"/>
  <c r="K221" i="23"/>
  <c r="M221" i="23"/>
  <c r="O221" i="23"/>
  <c r="Q221" i="23"/>
  <c r="Q220" i="23" s="1"/>
  <c r="V221" i="23"/>
  <c r="G223" i="23"/>
  <c r="M223" i="23" s="1"/>
  <c r="I223" i="23"/>
  <c r="K223" i="23"/>
  <c r="K220" i="23" s="1"/>
  <c r="O223" i="23"/>
  <c r="Q223" i="23"/>
  <c r="V223" i="23"/>
  <c r="V220" i="23" s="1"/>
  <c r="G225" i="23"/>
  <c r="I225" i="23"/>
  <c r="K225" i="23"/>
  <c r="M225" i="23"/>
  <c r="O225" i="23"/>
  <c r="Q225" i="23"/>
  <c r="V225" i="23"/>
  <c r="G227" i="23"/>
  <c r="M227" i="23" s="1"/>
  <c r="I227" i="23"/>
  <c r="K227" i="23"/>
  <c r="O227" i="23"/>
  <c r="O220" i="23" s="1"/>
  <c r="Q227" i="23"/>
  <c r="V227" i="23"/>
  <c r="I228" i="23"/>
  <c r="Q228" i="23"/>
  <c r="G229" i="23"/>
  <c r="M229" i="23" s="1"/>
  <c r="I229" i="23"/>
  <c r="K229" i="23"/>
  <c r="K228" i="23" s="1"/>
  <c r="O229" i="23"/>
  <c r="Q229" i="23"/>
  <c r="V229" i="23"/>
  <c r="V228" i="23" s="1"/>
  <c r="G232" i="23"/>
  <c r="I232" i="23"/>
  <c r="K232" i="23"/>
  <c r="M232" i="23"/>
  <c r="O232" i="23"/>
  <c r="Q232" i="23"/>
  <c r="V232" i="23"/>
  <c r="G235" i="23"/>
  <c r="G228" i="23" s="1"/>
  <c r="I235" i="23"/>
  <c r="K235" i="23"/>
  <c r="O235" i="23"/>
  <c r="O228" i="23" s="1"/>
  <c r="Q235" i="23"/>
  <c r="V235" i="23"/>
  <c r="G236" i="23"/>
  <c r="I236" i="23"/>
  <c r="O236" i="23"/>
  <c r="Q236" i="23"/>
  <c r="G237" i="23"/>
  <c r="M237" i="23" s="1"/>
  <c r="M236" i="23" s="1"/>
  <c r="I237" i="23"/>
  <c r="K237" i="23"/>
  <c r="K236" i="23" s="1"/>
  <c r="O237" i="23"/>
  <c r="Q237" i="23"/>
  <c r="V237" i="23"/>
  <c r="V236" i="23" s="1"/>
  <c r="K243" i="23"/>
  <c r="V243" i="23"/>
  <c r="G244" i="23"/>
  <c r="G243" i="23" s="1"/>
  <c r="I244" i="23"/>
  <c r="I243" i="23" s="1"/>
  <c r="K244" i="23"/>
  <c r="O244" i="23"/>
  <c r="O243" i="23" s="1"/>
  <c r="Q244" i="23"/>
  <c r="V244" i="23"/>
  <c r="G246" i="23"/>
  <c r="M246" i="23" s="1"/>
  <c r="I246" i="23"/>
  <c r="K246" i="23"/>
  <c r="O246" i="23"/>
  <c r="Q246" i="23"/>
  <c r="Q243" i="23" s="1"/>
  <c r="V246" i="23"/>
  <c r="AE249" i="23"/>
  <c r="G143" i="22"/>
  <c r="BA125" i="22"/>
  <c r="BA106" i="22"/>
  <c r="BA80" i="22"/>
  <c r="BA72" i="22"/>
  <c r="BA48" i="22"/>
  <c r="BA22" i="22"/>
  <c r="G9" i="22"/>
  <c r="M9" i="22" s="1"/>
  <c r="M8" i="22" s="1"/>
  <c r="I9" i="22"/>
  <c r="I8" i="22" s="1"/>
  <c r="K9" i="22"/>
  <c r="K8" i="22" s="1"/>
  <c r="O9" i="22"/>
  <c r="Q9" i="22"/>
  <c r="Q8" i="22" s="1"/>
  <c r="V9" i="22"/>
  <c r="V8" i="22" s="1"/>
  <c r="G12" i="22"/>
  <c r="M12" i="22" s="1"/>
  <c r="I12" i="22"/>
  <c r="K12" i="22"/>
  <c r="O12" i="22"/>
  <c r="Q12" i="22"/>
  <c r="V12" i="22"/>
  <c r="G15" i="22"/>
  <c r="M15" i="22" s="1"/>
  <c r="I15" i="22"/>
  <c r="K15" i="22"/>
  <c r="O15" i="22"/>
  <c r="Q15" i="22"/>
  <c r="V15" i="22"/>
  <c r="G18" i="22"/>
  <c r="I18" i="22"/>
  <c r="K18" i="22"/>
  <c r="M18" i="22"/>
  <c r="O18" i="22"/>
  <c r="Q18" i="22"/>
  <c r="V18" i="22"/>
  <c r="G21" i="22"/>
  <c r="I21" i="22"/>
  <c r="K21" i="22"/>
  <c r="M21" i="22"/>
  <c r="O21" i="22"/>
  <c r="O8" i="22" s="1"/>
  <c r="Q21" i="22"/>
  <c r="V21" i="22"/>
  <c r="G24" i="22"/>
  <c r="I24" i="22"/>
  <c r="K24" i="22"/>
  <c r="M24" i="22"/>
  <c r="O24" i="22"/>
  <c r="Q24" i="22"/>
  <c r="V24" i="22"/>
  <c r="G29" i="22"/>
  <c r="M29" i="22" s="1"/>
  <c r="M28" i="22" s="1"/>
  <c r="I29" i="22"/>
  <c r="I28" i="22" s="1"/>
  <c r="K29" i="22"/>
  <c r="K28" i="22" s="1"/>
  <c r="O29" i="22"/>
  <c r="O28" i="22" s="1"/>
  <c r="Q29" i="22"/>
  <c r="Q28" i="22" s="1"/>
  <c r="V29" i="22"/>
  <c r="V28" i="22" s="1"/>
  <c r="G30" i="22"/>
  <c r="M30" i="22" s="1"/>
  <c r="I30" i="22"/>
  <c r="K30" i="22"/>
  <c r="O30" i="22"/>
  <c r="Q30" i="22"/>
  <c r="V30" i="22"/>
  <c r="G33" i="22"/>
  <c r="V33" i="22"/>
  <c r="G34" i="22"/>
  <c r="M34" i="22" s="1"/>
  <c r="M33" i="22" s="1"/>
  <c r="I34" i="22"/>
  <c r="I33" i="22" s="1"/>
  <c r="K34" i="22"/>
  <c r="K33" i="22" s="1"/>
  <c r="O34" i="22"/>
  <c r="O33" i="22" s="1"/>
  <c r="Q34" i="22"/>
  <c r="Q33" i="22" s="1"/>
  <c r="V34" i="22"/>
  <c r="G39" i="22"/>
  <c r="G40" i="22"/>
  <c r="I40" i="22"/>
  <c r="I39" i="22" s="1"/>
  <c r="K40" i="22"/>
  <c r="M40" i="22"/>
  <c r="M39" i="22" s="1"/>
  <c r="O40" i="22"/>
  <c r="O39" i="22" s="1"/>
  <c r="Q40" i="22"/>
  <c r="Q39" i="22" s="1"/>
  <c r="V40" i="22"/>
  <c r="V39" i="22" s="1"/>
  <c r="G43" i="22"/>
  <c r="I43" i="22"/>
  <c r="K43" i="22"/>
  <c r="K39" i="22" s="1"/>
  <c r="M43" i="22"/>
  <c r="O43" i="22"/>
  <c r="Q43" i="22"/>
  <c r="V43" i="22"/>
  <c r="Q46" i="22"/>
  <c r="G47" i="22"/>
  <c r="M47" i="22" s="1"/>
  <c r="M46" i="22" s="1"/>
  <c r="I47" i="22"/>
  <c r="I46" i="22" s="1"/>
  <c r="K47" i="22"/>
  <c r="K46" i="22" s="1"/>
  <c r="O47" i="22"/>
  <c r="O46" i="22" s="1"/>
  <c r="Q47" i="22"/>
  <c r="V47" i="22"/>
  <c r="V46" i="22" s="1"/>
  <c r="G50" i="22"/>
  <c r="G49" i="22" s="1"/>
  <c r="I50" i="22"/>
  <c r="I49" i="22" s="1"/>
  <c r="K50" i="22"/>
  <c r="K49" i="22" s="1"/>
  <c r="O50" i="22"/>
  <c r="O49" i="22" s="1"/>
  <c r="Q50" i="22"/>
  <c r="V50" i="22"/>
  <c r="V49" i="22" s="1"/>
  <c r="G53" i="22"/>
  <c r="M53" i="22" s="1"/>
  <c r="I53" i="22"/>
  <c r="K53" i="22"/>
  <c r="O53" i="22"/>
  <c r="Q53" i="22"/>
  <c r="V53" i="22"/>
  <c r="G56" i="22"/>
  <c r="M56" i="22" s="1"/>
  <c r="I56" i="22"/>
  <c r="K56" i="22"/>
  <c r="O56" i="22"/>
  <c r="Q56" i="22"/>
  <c r="V56" i="22"/>
  <c r="G57" i="22"/>
  <c r="I57" i="22"/>
  <c r="K57" i="22"/>
  <c r="M57" i="22"/>
  <c r="O57" i="22"/>
  <c r="Q57" i="22"/>
  <c r="V57" i="22"/>
  <c r="G61" i="22"/>
  <c r="I61" i="22"/>
  <c r="K61" i="22"/>
  <c r="M61" i="22"/>
  <c r="O61" i="22"/>
  <c r="Q61" i="22"/>
  <c r="V61" i="22"/>
  <c r="G64" i="22"/>
  <c r="I64" i="22"/>
  <c r="K64" i="22"/>
  <c r="M64" i="22"/>
  <c r="O64" i="22"/>
  <c r="Q64" i="22"/>
  <c r="Q49" i="22" s="1"/>
  <c r="V64" i="22"/>
  <c r="G65" i="22"/>
  <c r="M65" i="22" s="1"/>
  <c r="I65" i="22"/>
  <c r="K65" i="22"/>
  <c r="O65" i="22"/>
  <c r="Q65" i="22"/>
  <c r="V65" i="22"/>
  <c r="G66" i="22"/>
  <c r="M66" i="22" s="1"/>
  <c r="I66" i="22"/>
  <c r="K66" i="22"/>
  <c r="O66" i="22"/>
  <c r="Q66" i="22"/>
  <c r="V66" i="22"/>
  <c r="G67" i="22"/>
  <c r="V67" i="22"/>
  <c r="G68" i="22"/>
  <c r="M68" i="22" s="1"/>
  <c r="M67" i="22" s="1"/>
  <c r="I68" i="22"/>
  <c r="I67" i="22" s="1"/>
  <c r="K68" i="22"/>
  <c r="K67" i="22" s="1"/>
  <c r="O68" i="22"/>
  <c r="O67" i="22" s="1"/>
  <c r="Q68" i="22"/>
  <c r="Q67" i="22" s="1"/>
  <c r="V68" i="22"/>
  <c r="G71" i="22"/>
  <c r="M71" i="22" s="1"/>
  <c r="I71" i="22"/>
  <c r="K71" i="22"/>
  <c r="O71" i="22"/>
  <c r="Q71" i="22"/>
  <c r="V71" i="22"/>
  <c r="G75" i="22"/>
  <c r="I75" i="22"/>
  <c r="K75" i="22"/>
  <c r="M75" i="22"/>
  <c r="O75" i="22"/>
  <c r="Q75" i="22"/>
  <c r="V75" i="22"/>
  <c r="O78" i="22"/>
  <c r="G79" i="22"/>
  <c r="G78" i="22" s="1"/>
  <c r="I79" i="22"/>
  <c r="I78" i="22" s="1"/>
  <c r="K79" i="22"/>
  <c r="M79" i="22"/>
  <c r="O79" i="22"/>
  <c r="Q79" i="22"/>
  <c r="Q78" i="22" s="1"/>
  <c r="V79" i="22"/>
  <c r="V78" i="22" s="1"/>
  <c r="G82" i="22"/>
  <c r="M82" i="22" s="1"/>
  <c r="I82" i="22"/>
  <c r="K82" i="22"/>
  <c r="O82" i="22"/>
  <c r="Q82" i="22"/>
  <c r="V82" i="22"/>
  <c r="G84" i="22"/>
  <c r="M84" i="22" s="1"/>
  <c r="I84" i="22"/>
  <c r="K84" i="22"/>
  <c r="O84" i="22"/>
  <c r="Q84" i="22"/>
  <c r="V84" i="22"/>
  <c r="G87" i="22"/>
  <c r="M87" i="22" s="1"/>
  <c r="I87" i="22"/>
  <c r="K87" i="22"/>
  <c r="O87" i="22"/>
  <c r="Q87" i="22"/>
  <c r="V87" i="22"/>
  <c r="G88" i="22"/>
  <c r="M88" i="22" s="1"/>
  <c r="I88" i="22"/>
  <c r="K88" i="22"/>
  <c r="O88" i="22"/>
  <c r="Q88" i="22"/>
  <c r="V88" i="22"/>
  <c r="G89" i="22"/>
  <c r="M89" i="22" s="1"/>
  <c r="I89" i="22"/>
  <c r="K89" i="22"/>
  <c r="K78" i="22" s="1"/>
  <c r="O89" i="22"/>
  <c r="Q89" i="22"/>
  <c r="V89" i="22"/>
  <c r="G91" i="22"/>
  <c r="I91" i="22"/>
  <c r="K91" i="22"/>
  <c r="M91" i="22"/>
  <c r="O91" i="22"/>
  <c r="Q91" i="22"/>
  <c r="V91" i="22"/>
  <c r="K93" i="22"/>
  <c r="O93" i="22"/>
  <c r="G94" i="22"/>
  <c r="G93" i="22" s="1"/>
  <c r="I94" i="22"/>
  <c r="I93" i="22" s="1"/>
  <c r="K94" i="22"/>
  <c r="M94" i="22"/>
  <c r="M93" i="22" s="1"/>
  <c r="O94" i="22"/>
  <c r="Q94" i="22"/>
  <c r="Q93" i="22" s="1"/>
  <c r="V94" i="22"/>
  <c r="V93" i="22" s="1"/>
  <c r="O97" i="22"/>
  <c r="V97" i="22"/>
  <c r="G98" i="22"/>
  <c r="M98" i="22" s="1"/>
  <c r="M97" i="22" s="1"/>
  <c r="I98" i="22"/>
  <c r="I97" i="22" s="1"/>
  <c r="K98" i="22"/>
  <c r="K97" i="22" s="1"/>
  <c r="O98" i="22"/>
  <c r="Q98" i="22"/>
  <c r="Q97" i="22" s="1"/>
  <c r="V98" i="22"/>
  <c r="G101" i="22"/>
  <c r="G102" i="22"/>
  <c r="M102" i="22" s="1"/>
  <c r="I102" i="22"/>
  <c r="I101" i="22" s="1"/>
  <c r="K102" i="22"/>
  <c r="K101" i="22" s="1"/>
  <c r="O102" i="22"/>
  <c r="O101" i="22" s="1"/>
  <c r="Q102" i="22"/>
  <c r="Q101" i="22" s="1"/>
  <c r="V102" i="22"/>
  <c r="G103" i="22"/>
  <c r="M103" i="22" s="1"/>
  <c r="I103" i="22"/>
  <c r="K103" i="22"/>
  <c r="O103" i="22"/>
  <c r="Q103" i="22"/>
  <c r="V103" i="22"/>
  <c r="G104" i="22"/>
  <c r="I104" i="22"/>
  <c r="K104" i="22"/>
  <c r="M104" i="22"/>
  <c r="O104" i="22"/>
  <c r="Q104" i="22"/>
  <c r="V104" i="22"/>
  <c r="G105" i="22"/>
  <c r="I105" i="22"/>
  <c r="K105" i="22"/>
  <c r="M105" i="22"/>
  <c r="O105" i="22"/>
  <c r="Q105" i="22"/>
  <c r="V105" i="22"/>
  <c r="G122" i="22"/>
  <c r="I122" i="22"/>
  <c r="K122" i="22"/>
  <c r="M122" i="22"/>
  <c r="O122" i="22"/>
  <c r="Q122" i="22"/>
  <c r="V122" i="22"/>
  <c r="G123" i="22"/>
  <c r="M123" i="22" s="1"/>
  <c r="I123" i="22"/>
  <c r="K123" i="22"/>
  <c r="O123" i="22"/>
  <c r="Q123" i="22"/>
  <c r="V123" i="22"/>
  <c r="V101" i="22" s="1"/>
  <c r="G124" i="22"/>
  <c r="M124" i="22" s="1"/>
  <c r="I124" i="22"/>
  <c r="K124" i="22"/>
  <c r="O124" i="22"/>
  <c r="Q124" i="22"/>
  <c r="V124" i="22"/>
  <c r="G126" i="22"/>
  <c r="V126" i="22"/>
  <c r="G127" i="22"/>
  <c r="M127" i="22" s="1"/>
  <c r="M126" i="22" s="1"/>
  <c r="I127" i="22"/>
  <c r="I126" i="22" s="1"/>
  <c r="K127" i="22"/>
  <c r="K126" i="22" s="1"/>
  <c r="O127" i="22"/>
  <c r="O126" i="22" s="1"/>
  <c r="Q127" i="22"/>
  <c r="Q126" i="22" s="1"/>
  <c r="V127" i="22"/>
  <c r="G129" i="22"/>
  <c r="M129" i="22" s="1"/>
  <c r="I129" i="22"/>
  <c r="K129" i="22"/>
  <c r="O129" i="22"/>
  <c r="Q129" i="22"/>
  <c r="V129" i="22"/>
  <c r="I131" i="22"/>
  <c r="M131" i="22"/>
  <c r="G132" i="22"/>
  <c r="G131" i="22" s="1"/>
  <c r="I132" i="22"/>
  <c r="K132" i="22"/>
  <c r="K131" i="22" s="1"/>
  <c r="M132" i="22"/>
  <c r="O132" i="22"/>
  <c r="O131" i="22" s="1"/>
  <c r="Q132" i="22"/>
  <c r="Q131" i="22" s="1"/>
  <c r="V132" i="22"/>
  <c r="V131" i="22" s="1"/>
  <c r="Q136" i="22"/>
  <c r="G137" i="22"/>
  <c r="M137" i="22" s="1"/>
  <c r="M136" i="22" s="1"/>
  <c r="I137" i="22"/>
  <c r="I136" i="22" s="1"/>
  <c r="K137" i="22"/>
  <c r="K136" i="22" s="1"/>
  <c r="O137" i="22"/>
  <c r="O136" i="22" s="1"/>
  <c r="Q137" i="22"/>
  <c r="V137" i="22"/>
  <c r="V136" i="22" s="1"/>
  <c r="G139" i="22"/>
  <c r="M139" i="22" s="1"/>
  <c r="I139" i="22"/>
  <c r="K139" i="22"/>
  <c r="O139" i="22"/>
  <c r="Q139" i="22"/>
  <c r="V139" i="22"/>
  <c r="AE143" i="22"/>
  <c r="AF143" i="22"/>
  <c r="G243" i="21"/>
  <c r="BA226" i="21"/>
  <c r="BA224" i="21"/>
  <c r="BA207" i="21"/>
  <c r="BA206" i="21"/>
  <c r="BA202" i="21"/>
  <c r="BA201" i="21"/>
  <c r="BA199" i="21"/>
  <c r="BA198" i="21"/>
  <c r="BA196" i="21"/>
  <c r="BA172" i="21"/>
  <c r="BA168" i="21"/>
  <c r="BA150" i="21"/>
  <c r="BA73" i="21"/>
  <c r="BA68" i="21"/>
  <c r="BA58" i="21"/>
  <c r="BA40" i="21"/>
  <c r="G9" i="21"/>
  <c r="I9" i="21"/>
  <c r="I8" i="21" s="1"/>
  <c r="K9" i="21"/>
  <c r="M9" i="21"/>
  <c r="O9" i="21"/>
  <c r="Q9" i="21"/>
  <c r="Q8" i="21" s="1"/>
  <c r="V9" i="21"/>
  <c r="V8" i="21" s="1"/>
  <c r="G11" i="21"/>
  <c r="M11" i="21" s="1"/>
  <c r="I11" i="21"/>
  <c r="K11" i="21"/>
  <c r="O11" i="21"/>
  <c r="Q11" i="21"/>
  <c r="V11" i="21"/>
  <c r="G13" i="21"/>
  <c r="G8" i="21" s="1"/>
  <c r="I13" i="21"/>
  <c r="K13" i="21"/>
  <c r="O13" i="21"/>
  <c r="Q13" i="21"/>
  <c r="V13" i="21"/>
  <c r="G19" i="21"/>
  <c r="M19" i="21" s="1"/>
  <c r="I19" i="21"/>
  <c r="K19" i="21"/>
  <c r="O19" i="21"/>
  <c r="Q19" i="21"/>
  <c r="V19" i="21"/>
  <c r="G23" i="21"/>
  <c r="M23" i="21" s="1"/>
  <c r="I23" i="21"/>
  <c r="K23" i="21"/>
  <c r="K8" i="21" s="1"/>
  <c r="O23" i="21"/>
  <c r="Q23" i="21"/>
  <c r="V23" i="21"/>
  <c r="G26" i="21"/>
  <c r="I26" i="21"/>
  <c r="K26" i="21"/>
  <c r="M26" i="21"/>
  <c r="O26" i="21"/>
  <c r="Q26" i="21"/>
  <c r="V26" i="21"/>
  <c r="G29" i="21"/>
  <c r="I29" i="21"/>
  <c r="K29" i="21"/>
  <c r="M29" i="21"/>
  <c r="O29" i="21"/>
  <c r="O8" i="21" s="1"/>
  <c r="Q29" i="21"/>
  <c r="V29" i="21"/>
  <c r="G32" i="21"/>
  <c r="I32" i="21"/>
  <c r="K32" i="21"/>
  <c r="M32" i="21"/>
  <c r="O32" i="21"/>
  <c r="Q32" i="21"/>
  <c r="V32" i="21"/>
  <c r="G36" i="21"/>
  <c r="I36" i="21"/>
  <c r="K36" i="21"/>
  <c r="M36" i="21"/>
  <c r="O36" i="21"/>
  <c r="Q36" i="21"/>
  <c r="V36" i="21"/>
  <c r="G39" i="21"/>
  <c r="M39" i="21" s="1"/>
  <c r="I39" i="21"/>
  <c r="K39" i="21"/>
  <c r="O39" i="21"/>
  <c r="Q39" i="21"/>
  <c r="V39" i="21"/>
  <c r="G45" i="21"/>
  <c r="M45" i="21" s="1"/>
  <c r="I45" i="21"/>
  <c r="K45" i="21"/>
  <c r="O45" i="21"/>
  <c r="Q45" i="21"/>
  <c r="V45" i="21"/>
  <c r="G50" i="21"/>
  <c r="M50" i="21" s="1"/>
  <c r="I50" i="21"/>
  <c r="K50" i="21"/>
  <c r="O50" i="21"/>
  <c r="Q50" i="21"/>
  <c r="V50" i="21"/>
  <c r="G57" i="21"/>
  <c r="M57" i="21" s="1"/>
  <c r="I57" i="21"/>
  <c r="K57" i="21"/>
  <c r="O57" i="21"/>
  <c r="Q57" i="21"/>
  <c r="V57" i="21"/>
  <c r="G64" i="21"/>
  <c r="I64" i="21"/>
  <c r="K64" i="21"/>
  <c r="M64" i="21"/>
  <c r="O64" i="21"/>
  <c r="Q64" i="21"/>
  <c r="V64" i="21"/>
  <c r="G66" i="21"/>
  <c r="I66" i="21"/>
  <c r="K66" i="21"/>
  <c r="M66" i="21"/>
  <c r="O66" i="21"/>
  <c r="Q66" i="21"/>
  <c r="V66" i="21"/>
  <c r="G67" i="21"/>
  <c r="I67" i="21"/>
  <c r="K67" i="21"/>
  <c r="M67" i="21"/>
  <c r="O67" i="21"/>
  <c r="Q67" i="21"/>
  <c r="V67" i="21"/>
  <c r="G72" i="21"/>
  <c r="I72" i="21"/>
  <c r="K72" i="21"/>
  <c r="M72" i="21"/>
  <c r="O72" i="21"/>
  <c r="Q72" i="21"/>
  <c r="V72" i="21"/>
  <c r="O78" i="21"/>
  <c r="V78" i="21"/>
  <c r="G79" i="21"/>
  <c r="M79" i="21" s="1"/>
  <c r="I79" i="21"/>
  <c r="I78" i="21" s="1"/>
  <c r="K79" i="21"/>
  <c r="O79" i="21"/>
  <c r="Q79" i="21"/>
  <c r="Q78" i="21" s="1"/>
  <c r="V79" i="21"/>
  <c r="G81" i="21"/>
  <c r="M81" i="21" s="1"/>
  <c r="I81" i="21"/>
  <c r="K81" i="21"/>
  <c r="K78" i="21" s="1"/>
  <c r="O81" i="21"/>
  <c r="Q81" i="21"/>
  <c r="V81" i="21"/>
  <c r="G83" i="21"/>
  <c r="M83" i="21" s="1"/>
  <c r="I83" i="21"/>
  <c r="K83" i="21"/>
  <c r="O83" i="21"/>
  <c r="Q83" i="21"/>
  <c r="V83" i="21"/>
  <c r="G85" i="21"/>
  <c r="I85" i="21"/>
  <c r="K85" i="21"/>
  <c r="M85" i="21"/>
  <c r="O85" i="21"/>
  <c r="Q85" i="21"/>
  <c r="V85" i="21"/>
  <c r="I86" i="21"/>
  <c r="G87" i="21"/>
  <c r="G86" i="21" s="1"/>
  <c r="I87" i="21"/>
  <c r="K87" i="21"/>
  <c r="K86" i="21" s="1"/>
  <c r="M87" i="21"/>
  <c r="O87" i="21"/>
  <c r="O86" i="21" s="1"/>
  <c r="Q87" i="21"/>
  <c r="Q86" i="21" s="1"/>
  <c r="V87" i="21"/>
  <c r="V86" i="21" s="1"/>
  <c r="G93" i="21"/>
  <c r="I93" i="21"/>
  <c r="K93" i="21"/>
  <c r="M93" i="21"/>
  <c r="O93" i="21"/>
  <c r="Q93" i="21"/>
  <c r="V93" i="21"/>
  <c r="G96" i="21"/>
  <c r="M96" i="21" s="1"/>
  <c r="M86" i="21" s="1"/>
  <c r="I96" i="21"/>
  <c r="K96" i="21"/>
  <c r="O96" i="21"/>
  <c r="Q96" i="21"/>
  <c r="V96" i="21"/>
  <c r="G99" i="21"/>
  <c r="G100" i="21"/>
  <c r="M100" i="21" s="1"/>
  <c r="I100" i="21"/>
  <c r="I99" i="21" s="1"/>
  <c r="K100" i="21"/>
  <c r="K99" i="21" s="1"/>
  <c r="O100" i="21"/>
  <c r="O99" i="21" s="1"/>
  <c r="Q100" i="21"/>
  <c r="V100" i="21"/>
  <c r="V99" i="21" s="1"/>
  <c r="G103" i="21"/>
  <c r="M103" i="21" s="1"/>
  <c r="I103" i="21"/>
  <c r="K103" i="21"/>
  <c r="O103" i="21"/>
  <c r="Q103" i="21"/>
  <c r="V103" i="21"/>
  <c r="G105" i="21"/>
  <c r="I105" i="21"/>
  <c r="K105" i="21"/>
  <c r="M105" i="21"/>
  <c r="O105" i="21"/>
  <c r="Q105" i="21"/>
  <c r="V105" i="21"/>
  <c r="G108" i="21"/>
  <c r="I108" i="21"/>
  <c r="K108" i="21"/>
  <c r="M108" i="21"/>
  <c r="O108" i="21"/>
  <c r="Q108" i="21"/>
  <c r="V108" i="21"/>
  <c r="G111" i="21"/>
  <c r="I111" i="21"/>
  <c r="K111" i="21"/>
  <c r="M111" i="21"/>
  <c r="O111" i="21"/>
  <c r="Q111" i="21"/>
  <c r="Q99" i="21" s="1"/>
  <c r="V111" i="21"/>
  <c r="G113" i="21"/>
  <c r="I113" i="21"/>
  <c r="K113" i="21"/>
  <c r="M113" i="21"/>
  <c r="O113" i="21"/>
  <c r="Q113" i="21"/>
  <c r="V113" i="21"/>
  <c r="G115" i="21"/>
  <c r="M115" i="21" s="1"/>
  <c r="I115" i="21"/>
  <c r="K115" i="21"/>
  <c r="O115" i="21"/>
  <c r="Q115" i="21"/>
  <c r="V115" i="21"/>
  <c r="G118" i="21"/>
  <c r="Q118" i="21"/>
  <c r="G119" i="21"/>
  <c r="M119" i="21" s="1"/>
  <c r="I119" i="21"/>
  <c r="I118" i="21" s="1"/>
  <c r="K119" i="21"/>
  <c r="K118" i="21" s="1"/>
  <c r="O119" i="21"/>
  <c r="O118" i="21" s="1"/>
  <c r="Q119" i="21"/>
  <c r="V119" i="21"/>
  <c r="V118" i="21" s="1"/>
  <c r="G123" i="21"/>
  <c r="M123" i="21" s="1"/>
  <c r="I123" i="21"/>
  <c r="K123" i="21"/>
  <c r="O123" i="21"/>
  <c r="Q123" i="21"/>
  <c r="V123" i="21"/>
  <c r="K126" i="21"/>
  <c r="G127" i="21"/>
  <c r="I127" i="21"/>
  <c r="I126" i="21" s="1"/>
  <c r="K127" i="21"/>
  <c r="M127" i="21"/>
  <c r="O127" i="21"/>
  <c r="O126" i="21" s="1"/>
  <c r="Q127" i="21"/>
  <c r="Q126" i="21" s="1"/>
  <c r="V127" i="21"/>
  <c r="G128" i="21"/>
  <c r="I128" i="21"/>
  <c r="K128" i="21"/>
  <c r="M128" i="21"/>
  <c r="O128" i="21"/>
  <c r="Q128" i="21"/>
  <c r="V128" i="21"/>
  <c r="V126" i="21" s="1"/>
  <c r="G131" i="21"/>
  <c r="I131" i="21"/>
  <c r="K131" i="21"/>
  <c r="M131" i="21"/>
  <c r="O131" i="21"/>
  <c r="Q131" i="21"/>
  <c r="V131" i="21"/>
  <c r="G139" i="21"/>
  <c r="M139" i="21" s="1"/>
  <c r="M126" i="21" s="1"/>
  <c r="I139" i="21"/>
  <c r="K139" i="21"/>
  <c r="O139" i="21"/>
  <c r="Q139" i="21"/>
  <c r="V139" i="21"/>
  <c r="G141" i="21"/>
  <c r="M141" i="21" s="1"/>
  <c r="I141" i="21"/>
  <c r="K141" i="21"/>
  <c r="O141" i="21"/>
  <c r="Q141" i="21"/>
  <c r="V141" i="21"/>
  <c r="G144" i="21"/>
  <c r="I144" i="21"/>
  <c r="O144" i="21"/>
  <c r="V144" i="21"/>
  <c r="G145" i="21"/>
  <c r="M145" i="21" s="1"/>
  <c r="M144" i="21" s="1"/>
  <c r="I145" i="21"/>
  <c r="K145" i="21"/>
  <c r="K144" i="21" s="1"/>
  <c r="O145" i="21"/>
  <c r="Q145" i="21"/>
  <c r="Q144" i="21" s="1"/>
  <c r="V145" i="21"/>
  <c r="G148" i="21"/>
  <c r="K148" i="21"/>
  <c r="M148" i="21"/>
  <c r="G149" i="21"/>
  <c r="I149" i="21"/>
  <c r="I148" i="21" s="1"/>
  <c r="K149" i="21"/>
  <c r="M149" i="21"/>
  <c r="O149" i="21"/>
  <c r="O148" i="21" s="1"/>
  <c r="Q149" i="21"/>
  <c r="Q148" i="21" s="1"/>
  <c r="V149" i="21"/>
  <c r="G153" i="21"/>
  <c r="I153" i="21"/>
  <c r="K153" i="21"/>
  <c r="M153" i="21"/>
  <c r="O153" i="21"/>
  <c r="Q153" i="21"/>
  <c r="V153" i="21"/>
  <c r="V148" i="21" s="1"/>
  <c r="G155" i="21"/>
  <c r="I155" i="21"/>
  <c r="K155" i="21"/>
  <c r="M155" i="21"/>
  <c r="O155" i="21"/>
  <c r="Q155" i="21"/>
  <c r="V155" i="21"/>
  <c r="K157" i="21"/>
  <c r="O157" i="21"/>
  <c r="V157" i="21"/>
  <c r="G158" i="21"/>
  <c r="M158" i="21" s="1"/>
  <c r="M157" i="21" s="1"/>
  <c r="I158" i="21"/>
  <c r="I157" i="21" s="1"/>
  <c r="K158" i="21"/>
  <c r="O158" i="21"/>
  <c r="Q158" i="21"/>
  <c r="Q157" i="21" s="1"/>
  <c r="V158" i="21"/>
  <c r="G161" i="21"/>
  <c r="I161" i="21"/>
  <c r="O161" i="21"/>
  <c r="V161" i="21"/>
  <c r="G162" i="21"/>
  <c r="M162" i="21" s="1"/>
  <c r="M161" i="21" s="1"/>
  <c r="I162" i="21"/>
  <c r="K162" i="21"/>
  <c r="K161" i="21" s="1"/>
  <c r="O162" i="21"/>
  <c r="Q162" i="21"/>
  <c r="Q161" i="21" s="1"/>
  <c r="V162" i="21"/>
  <c r="G166" i="21"/>
  <c r="I166" i="21"/>
  <c r="I165" i="21" s="1"/>
  <c r="K166" i="21"/>
  <c r="M166" i="21"/>
  <c r="O166" i="21"/>
  <c r="O165" i="21" s="1"/>
  <c r="Q166" i="21"/>
  <c r="Q165" i="21" s="1"/>
  <c r="V166" i="21"/>
  <c r="V165" i="21" s="1"/>
  <c r="G170" i="21"/>
  <c r="I170" i="21"/>
  <c r="K170" i="21"/>
  <c r="M170" i="21"/>
  <c r="O170" i="21"/>
  <c r="Q170" i="21"/>
  <c r="V170" i="21"/>
  <c r="G176" i="21"/>
  <c r="I176" i="21"/>
  <c r="K176" i="21"/>
  <c r="M176" i="21"/>
  <c r="O176" i="21"/>
  <c r="Q176" i="21"/>
  <c r="V176" i="21"/>
  <c r="G179" i="21"/>
  <c r="M179" i="21" s="1"/>
  <c r="I179" i="21"/>
  <c r="K179" i="21"/>
  <c r="O179" i="21"/>
  <c r="Q179" i="21"/>
  <c r="V179" i="21"/>
  <c r="G180" i="21"/>
  <c r="M180" i="21" s="1"/>
  <c r="I180" i="21"/>
  <c r="K180" i="21"/>
  <c r="O180" i="21"/>
  <c r="Q180" i="21"/>
  <c r="V180" i="21"/>
  <c r="G181" i="21"/>
  <c r="M181" i="21" s="1"/>
  <c r="I181" i="21"/>
  <c r="K181" i="21"/>
  <c r="O181" i="21"/>
  <c r="Q181" i="21"/>
  <c r="V181" i="21"/>
  <c r="G182" i="21"/>
  <c r="M182" i="21" s="1"/>
  <c r="I182" i="21"/>
  <c r="K182" i="21"/>
  <c r="K165" i="21" s="1"/>
  <c r="O182" i="21"/>
  <c r="Q182" i="21"/>
  <c r="V182" i="21"/>
  <c r="G184" i="21"/>
  <c r="I184" i="21"/>
  <c r="I183" i="21" s="1"/>
  <c r="K184" i="21"/>
  <c r="M184" i="21"/>
  <c r="O184" i="21"/>
  <c r="O183" i="21" s="1"/>
  <c r="Q184" i="21"/>
  <c r="Q183" i="21" s="1"/>
  <c r="V184" i="21"/>
  <c r="V183" i="21" s="1"/>
  <c r="G188" i="21"/>
  <c r="I188" i="21"/>
  <c r="K188" i="21"/>
  <c r="M188" i="21"/>
  <c r="O188" i="21"/>
  <c r="Q188" i="21"/>
  <c r="V188" i="21"/>
  <c r="G191" i="21"/>
  <c r="I191" i="21"/>
  <c r="K191" i="21"/>
  <c r="M191" i="21"/>
  <c r="O191" i="21"/>
  <c r="Q191" i="21"/>
  <c r="V191" i="21"/>
  <c r="G210" i="21"/>
  <c r="M210" i="21" s="1"/>
  <c r="M183" i="21" s="1"/>
  <c r="I210" i="21"/>
  <c r="K210" i="21"/>
  <c r="O210" i="21"/>
  <c r="Q210" i="21"/>
  <c r="V210" i="21"/>
  <c r="G211" i="21"/>
  <c r="M211" i="21" s="1"/>
  <c r="I211" i="21"/>
  <c r="K211" i="21"/>
  <c r="O211" i="21"/>
  <c r="Q211" i="21"/>
  <c r="V211" i="21"/>
  <c r="G213" i="21"/>
  <c r="M213" i="21" s="1"/>
  <c r="I213" i="21"/>
  <c r="K213" i="21"/>
  <c r="O213" i="21"/>
  <c r="Q213" i="21"/>
  <c r="V213" i="21"/>
  <c r="G214" i="21"/>
  <c r="M214" i="21" s="1"/>
  <c r="I214" i="21"/>
  <c r="K214" i="21"/>
  <c r="K183" i="21" s="1"/>
  <c r="O214" i="21"/>
  <c r="Q214" i="21"/>
  <c r="V214" i="21"/>
  <c r="G216" i="21"/>
  <c r="I216" i="21"/>
  <c r="K216" i="21"/>
  <c r="M216" i="21"/>
  <c r="O216" i="21"/>
  <c r="Q216" i="21"/>
  <c r="V216" i="21"/>
  <c r="O218" i="21"/>
  <c r="G219" i="21"/>
  <c r="I219" i="21"/>
  <c r="K219" i="21"/>
  <c r="K218" i="21" s="1"/>
  <c r="M219" i="21"/>
  <c r="O219" i="21"/>
  <c r="Q219" i="21"/>
  <c r="Q218" i="21" s="1"/>
  <c r="V219" i="21"/>
  <c r="V218" i="21" s="1"/>
  <c r="G221" i="21"/>
  <c r="I221" i="21"/>
  <c r="K221" i="21"/>
  <c r="M221" i="21"/>
  <c r="O221" i="21"/>
  <c r="Q221" i="21"/>
  <c r="V221" i="21"/>
  <c r="G223" i="21"/>
  <c r="G218" i="21" s="1"/>
  <c r="I223" i="21"/>
  <c r="K223" i="21"/>
  <c r="M223" i="21"/>
  <c r="O223" i="21"/>
  <c r="Q223" i="21"/>
  <c r="V223" i="21"/>
  <c r="G225" i="21"/>
  <c r="M225" i="21" s="1"/>
  <c r="I225" i="21"/>
  <c r="K225" i="21"/>
  <c r="O225" i="21"/>
  <c r="Q225" i="21"/>
  <c r="V225" i="21"/>
  <c r="G227" i="21"/>
  <c r="M227" i="21" s="1"/>
  <c r="I227" i="21"/>
  <c r="I218" i="21" s="1"/>
  <c r="K227" i="21"/>
  <c r="O227" i="21"/>
  <c r="Q227" i="21"/>
  <c r="V227" i="21"/>
  <c r="G229" i="21"/>
  <c r="M229" i="21" s="1"/>
  <c r="I229" i="21"/>
  <c r="K229" i="21"/>
  <c r="O229" i="21"/>
  <c r="Q229" i="21"/>
  <c r="V229" i="21"/>
  <c r="G231" i="21"/>
  <c r="M231" i="21"/>
  <c r="G232" i="21"/>
  <c r="I232" i="21"/>
  <c r="I231" i="21" s="1"/>
  <c r="K232" i="21"/>
  <c r="M232" i="21"/>
  <c r="O232" i="21"/>
  <c r="O231" i="21" s="1"/>
  <c r="Q232" i="21"/>
  <c r="Q231" i="21" s="1"/>
  <c r="V232" i="21"/>
  <c r="V231" i="21" s="1"/>
  <c r="G234" i="21"/>
  <c r="I234" i="21"/>
  <c r="K234" i="21"/>
  <c r="K231" i="21" s="1"/>
  <c r="M234" i="21"/>
  <c r="O234" i="21"/>
  <c r="Q234" i="21"/>
  <c r="V234" i="21"/>
  <c r="Q236" i="21"/>
  <c r="V236" i="21"/>
  <c r="G237" i="21"/>
  <c r="I237" i="21"/>
  <c r="I236" i="21" s="1"/>
  <c r="K237" i="21"/>
  <c r="M237" i="21"/>
  <c r="O237" i="21"/>
  <c r="O236" i="21" s="1"/>
  <c r="Q237" i="21"/>
  <c r="V237" i="21"/>
  <c r="G239" i="21"/>
  <c r="M239" i="21" s="1"/>
  <c r="M236" i="21" s="1"/>
  <c r="I239" i="21"/>
  <c r="K239" i="21"/>
  <c r="K236" i="21" s="1"/>
  <c r="O239" i="21"/>
  <c r="Q239" i="21"/>
  <c r="V239" i="21"/>
  <c r="AE243" i="21"/>
  <c r="AF243" i="21"/>
  <c r="G72" i="20"/>
  <c r="BA57" i="20"/>
  <c r="BA49" i="20"/>
  <c r="BA36" i="20"/>
  <c r="BA30" i="20"/>
  <c r="G8" i="20"/>
  <c r="G9" i="20"/>
  <c r="M9" i="20" s="1"/>
  <c r="I9" i="20"/>
  <c r="I8" i="20" s="1"/>
  <c r="K9" i="20"/>
  <c r="K8" i="20" s="1"/>
  <c r="O9" i="20"/>
  <c r="O8" i="20" s="1"/>
  <c r="Q9" i="20"/>
  <c r="Q8" i="20" s="1"/>
  <c r="V9" i="20"/>
  <c r="G12" i="20"/>
  <c r="I12" i="20"/>
  <c r="K12" i="20"/>
  <c r="M12" i="20"/>
  <c r="O12" i="20"/>
  <c r="Q12" i="20"/>
  <c r="V12" i="20"/>
  <c r="G14" i="20"/>
  <c r="I14" i="20"/>
  <c r="K14" i="20"/>
  <c r="M14" i="20"/>
  <c r="O14" i="20"/>
  <c r="Q14" i="20"/>
  <c r="V14" i="20"/>
  <c r="G17" i="20"/>
  <c r="I17" i="20"/>
  <c r="K17" i="20"/>
  <c r="M17" i="20"/>
  <c r="O17" i="20"/>
  <c r="Q17" i="20"/>
  <c r="V17" i="20"/>
  <c r="G20" i="20"/>
  <c r="I20" i="20"/>
  <c r="K20" i="20"/>
  <c r="M20" i="20"/>
  <c r="O20" i="20"/>
  <c r="Q20" i="20"/>
  <c r="V20" i="20"/>
  <c r="V8" i="20" s="1"/>
  <c r="G23" i="20"/>
  <c r="M23" i="20" s="1"/>
  <c r="I23" i="20"/>
  <c r="K23" i="20"/>
  <c r="O23" i="20"/>
  <c r="Q23" i="20"/>
  <c r="V23" i="20"/>
  <c r="G26" i="20"/>
  <c r="M26" i="20" s="1"/>
  <c r="I26" i="20"/>
  <c r="K26" i="20"/>
  <c r="O26" i="20"/>
  <c r="Q26" i="20"/>
  <c r="V26" i="20"/>
  <c r="G29" i="20"/>
  <c r="M29" i="20" s="1"/>
  <c r="I29" i="20"/>
  <c r="K29" i="20"/>
  <c r="O29" i="20"/>
  <c r="Q29" i="20"/>
  <c r="V29" i="20"/>
  <c r="G32" i="20"/>
  <c r="M32" i="20" s="1"/>
  <c r="I32" i="20"/>
  <c r="K32" i="20"/>
  <c r="O32" i="20"/>
  <c r="Q32" i="20"/>
  <c r="V32" i="20"/>
  <c r="G35" i="20"/>
  <c r="I35" i="20"/>
  <c r="K35" i="20"/>
  <c r="M35" i="20"/>
  <c r="O35" i="20"/>
  <c r="Q35" i="20"/>
  <c r="V35" i="20"/>
  <c r="G38" i="20"/>
  <c r="I38" i="20"/>
  <c r="M38" i="20"/>
  <c r="G39" i="20"/>
  <c r="I39" i="20"/>
  <c r="K39" i="20"/>
  <c r="K38" i="20" s="1"/>
  <c r="M39" i="20"/>
  <c r="O39" i="20"/>
  <c r="O38" i="20" s="1"/>
  <c r="Q39" i="20"/>
  <c r="Q38" i="20" s="1"/>
  <c r="V39" i="20"/>
  <c r="V38" i="20" s="1"/>
  <c r="G43" i="20"/>
  <c r="I43" i="20"/>
  <c r="K43" i="20"/>
  <c r="M43" i="20"/>
  <c r="O43" i="20"/>
  <c r="Q43" i="20"/>
  <c r="V43" i="20"/>
  <c r="O47" i="20"/>
  <c r="Q47" i="20"/>
  <c r="V47" i="20"/>
  <c r="G48" i="20"/>
  <c r="M48" i="20" s="1"/>
  <c r="M47" i="20" s="1"/>
  <c r="I48" i="20"/>
  <c r="I47" i="20" s="1"/>
  <c r="K48" i="20"/>
  <c r="K47" i="20" s="1"/>
  <c r="O48" i="20"/>
  <c r="Q48" i="20"/>
  <c r="V48" i="20"/>
  <c r="G50" i="20"/>
  <c r="G51" i="20"/>
  <c r="M51" i="20" s="1"/>
  <c r="I51" i="20"/>
  <c r="I50" i="20" s="1"/>
  <c r="K51" i="20"/>
  <c r="K50" i="20" s="1"/>
  <c r="O51" i="20"/>
  <c r="O50" i="20" s="1"/>
  <c r="Q51" i="20"/>
  <c r="V51" i="20"/>
  <c r="G52" i="20"/>
  <c r="I52" i="20"/>
  <c r="K52" i="20"/>
  <c r="M52" i="20"/>
  <c r="O52" i="20"/>
  <c r="Q52" i="20"/>
  <c r="V52" i="20"/>
  <c r="G55" i="20"/>
  <c r="I55" i="20"/>
  <c r="K55" i="20"/>
  <c r="M55" i="20"/>
  <c r="O55" i="20"/>
  <c r="Q55" i="20"/>
  <c r="V55" i="20"/>
  <c r="G58" i="20"/>
  <c r="I58" i="20"/>
  <c r="K58" i="20"/>
  <c r="M58" i="20"/>
  <c r="O58" i="20"/>
  <c r="Q58" i="20"/>
  <c r="Q50" i="20" s="1"/>
  <c r="V58" i="20"/>
  <c r="G59" i="20"/>
  <c r="I59" i="20"/>
  <c r="K59" i="20"/>
  <c r="M59" i="20"/>
  <c r="O59" i="20"/>
  <c r="Q59" i="20"/>
  <c r="V59" i="20"/>
  <c r="V50" i="20" s="1"/>
  <c r="G60" i="20"/>
  <c r="I60" i="20"/>
  <c r="K60" i="20"/>
  <c r="M60" i="20"/>
  <c r="O60" i="20"/>
  <c r="Q60" i="20"/>
  <c r="V60" i="20"/>
  <c r="G61" i="20"/>
  <c r="M61" i="20" s="1"/>
  <c r="I61" i="20"/>
  <c r="K61" i="20"/>
  <c r="O61" i="20"/>
  <c r="Q61" i="20"/>
  <c r="V61" i="20"/>
  <c r="G62" i="20"/>
  <c r="M62" i="20" s="1"/>
  <c r="I62" i="20"/>
  <c r="K62" i="20"/>
  <c r="O62" i="20"/>
  <c r="Q62" i="20"/>
  <c r="V62" i="20"/>
  <c r="G63" i="20"/>
  <c r="M63" i="20" s="1"/>
  <c r="I63" i="20"/>
  <c r="K63" i="20"/>
  <c r="O63" i="20"/>
  <c r="Q63" i="20"/>
  <c r="V63" i="20"/>
  <c r="G64" i="20"/>
  <c r="I64" i="20"/>
  <c r="K64" i="20"/>
  <c r="M64" i="20"/>
  <c r="O64" i="20"/>
  <c r="Q64" i="20"/>
  <c r="V64" i="20"/>
  <c r="G67" i="20"/>
  <c r="I67" i="20"/>
  <c r="I66" i="20" s="1"/>
  <c r="K67" i="20"/>
  <c r="K66" i="20" s="1"/>
  <c r="M67" i="20"/>
  <c r="O67" i="20"/>
  <c r="O66" i="20" s="1"/>
  <c r="Q67" i="20"/>
  <c r="Q66" i="20" s="1"/>
  <c r="V67" i="20"/>
  <c r="V66" i="20" s="1"/>
  <c r="G68" i="20"/>
  <c r="I68" i="20"/>
  <c r="K68" i="20"/>
  <c r="M68" i="20"/>
  <c r="O68" i="20"/>
  <c r="Q68" i="20"/>
  <c r="V68" i="20"/>
  <c r="G69" i="20"/>
  <c r="I69" i="20"/>
  <c r="K69" i="20"/>
  <c r="M69" i="20"/>
  <c r="O69" i="20"/>
  <c r="Q69" i="20"/>
  <c r="V69" i="20"/>
  <c r="G70" i="20"/>
  <c r="M70" i="20" s="1"/>
  <c r="M66" i="20" s="1"/>
  <c r="I70" i="20"/>
  <c r="K70" i="20"/>
  <c r="O70" i="20"/>
  <c r="Q70" i="20"/>
  <c r="V70" i="20"/>
  <c r="AE72" i="20"/>
  <c r="AF72" i="20"/>
  <c r="G66" i="19"/>
  <c r="BA38" i="19"/>
  <c r="BA31" i="19"/>
  <c r="BA19" i="19"/>
  <c r="BA10" i="19"/>
  <c r="G9" i="19"/>
  <c r="M9" i="19" s="1"/>
  <c r="I9" i="19"/>
  <c r="I8" i="19" s="1"/>
  <c r="K9" i="19"/>
  <c r="K8" i="19" s="1"/>
  <c r="O9" i="19"/>
  <c r="O8" i="19" s="1"/>
  <c r="Q9" i="19"/>
  <c r="Q8" i="19" s="1"/>
  <c r="V9" i="19"/>
  <c r="G12" i="19"/>
  <c r="M12" i="19" s="1"/>
  <c r="I12" i="19"/>
  <c r="K12" i="19"/>
  <c r="O12" i="19"/>
  <c r="Q12" i="19"/>
  <c r="V12" i="19"/>
  <c r="G15" i="19"/>
  <c r="I15" i="19"/>
  <c r="K15" i="19"/>
  <c r="M15" i="19"/>
  <c r="O15" i="19"/>
  <c r="Q15" i="19"/>
  <c r="V15" i="19"/>
  <c r="G18" i="19"/>
  <c r="I18" i="19"/>
  <c r="K18" i="19"/>
  <c r="M18" i="19"/>
  <c r="O18" i="19"/>
  <c r="Q18" i="19"/>
  <c r="V18" i="19"/>
  <c r="G21" i="19"/>
  <c r="I21" i="19"/>
  <c r="K21" i="19"/>
  <c r="M21" i="19"/>
  <c r="O21" i="19"/>
  <c r="Q21" i="19"/>
  <c r="V21" i="19"/>
  <c r="V8" i="19" s="1"/>
  <c r="G26" i="19"/>
  <c r="M26" i="19" s="1"/>
  <c r="I26" i="19"/>
  <c r="K26" i="19"/>
  <c r="O26" i="19"/>
  <c r="Q26" i="19"/>
  <c r="V26" i="19"/>
  <c r="G30" i="19"/>
  <c r="M30" i="19" s="1"/>
  <c r="I30" i="19"/>
  <c r="K30" i="19"/>
  <c r="O30" i="19"/>
  <c r="Q30" i="19"/>
  <c r="V30" i="19"/>
  <c r="G34" i="19"/>
  <c r="G8" i="19" s="1"/>
  <c r="I34" i="19"/>
  <c r="K34" i="19"/>
  <c r="O34" i="19"/>
  <c r="Q34" i="19"/>
  <c r="V34" i="19"/>
  <c r="G36" i="19"/>
  <c r="I36" i="19"/>
  <c r="G37" i="19"/>
  <c r="I37" i="19"/>
  <c r="K37" i="19"/>
  <c r="K36" i="19" s="1"/>
  <c r="M37" i="19"/>
  <c r="M36" i="19" s="1"/>
  <c r="O37" i="19"/>
  <c r="O36" i="19" s="1"/>
  <c r="Q37" i="19"/>
  <c r="Q36" i="19" s="1"/>
  <c r="V37" i="19"/>
  <c r="V36" i="19" s="1"/>
  <c r="G40" i="19"/>
  <c r="I40" i="19"/>
  <c r="K40" i="19"/>
  <c r="M40" i="19"/>
  <c r="O40" i="19"/>
  <c r="Q40" i="19"/>
  <c r="V40" i="19"/>
  <c r="G42" i="19"/>
  <c r="K42" i="19"/>
  <c r="M42" i="19"/>
  <c r="O42" i="19"/>
  <c r="G43" i="19"/>
  <c r="I43" i="19"/>
  <c r="I42" i="19" s="1"/>
  <c r="K43" i="19"/>
  <c r="M43" i="19"/>
  <c r="O43" i="19"/>
  <c r="Q43" i="19"/>
  <c r="Q42" i="19" s="1"/>
  <c r="V43" i="19"/>
  <c r="V42" i="19" s="1"/>
  <c r="O46" i="19"/>
  <c r="Q46" i="19"/>
  <c r="V46" i="19"/>
  <c r="G47" i="19"/>
  <c r="M47" i="19" s="1"/>
  <c r="I47" i="19"/>
  <c r="I46" i="19" s="1"/>
  <c r="K47" i="19"/>
  <c r="O47" i="19"/>
  <c r="Q47" i="19"/>
  <c r="V47" i="19"/>
  <c r="G50" i="19"/>
  <c r="M50" i="19" s="1"/>
  <c r="I50" i="19"/>
  <c r="K50" i="19"/>
  <c r="O50" i="19"/>
  <c r="Q50" i="19"/>
  <c r="V50" i="19"/>
  <c r="G51" i="19"/>
  <c r="M51" i="19" s="1"/>
  <c r="I51" i="19"/>
  <c r="K51" i="19"/>
  <c r="K46" i="19" s="1"/>
  <c r="O51" i="19"/>
  <c r="Q51" i="19"/>
  <c r="V51" i="19"/>
  <c r="G53" i="19"/>
  <c r="I53" i="19"/>
  <c r="K53" i="19"/>
  <c r="M53" i="19"/>
  <c r="O53" i="19"/>
  <c r="Q53" i="19"/>
  <c r="V53" i="19"/>
  <c r="I55" i="19"/>
  <c r="K55" i="19"/>
  <c r="G56" i="19"/>
  <c r="G55" i="19" s="1"/>
  <c r="I56" i="19"/>
  <c r="K56" i="19"/>
  <c r="M56" i="19"/>
  <c r="O56" i="19"/>
  <c r="O55" i="19" s="1"/>
  <c r="Q56" i="19"/>
  <c r="Q55" i="19" s="1"/>
  <c r="V56" i="19"/>
  <c r="V55" i="19" s="1"/>
  <c r="G57" i="19"/>
  <c r="I57" i="19"/>
  <c r="K57" i="19"/>
  <c r="M57" i="19"/>
  <c r="O57" i="19"/>
  <c r="Q57" i="19"/>
  <c r="V57" i="19"/>
  <c r="G59" i="19"/>
  <c r="M59" i="19" s="1"/>
  <c r="M55" i="19" s="1"/>
  <c r="I59" i="19"/>
  <c r="K59" i="19"/>
  <c r="O59" i="19"/>
  <c r="Q59" i="19"/>
  <c r="V59" i="19"/>
  <c r="Q61" i="19"/>
  <c r="V61" i="19"/>
  <c r="G62" i="19"/>
  <c r="G61" i="19" s="1"/>
  <c r="I62" i="19"/>
  <c r="I61" i="19" s="1"/>
  <c r="K62" i="19"/>
  <c r="K61" i="19" s="1"/>
  <c r="O62" i="19"/>
  <c r="O61" i="19" s="1"/>
  <c r="Q62" i="19"/>
  <c r="V62" i="19"/>
  <c r="AE66" i="19"/>
  <c r="AF66" i="19"/>
  <c r="G350" i="18"/>
  <c r="BA300" i="18"/>
  <c r="BA272" i="18"/>
  <c r="BA258" i="18"/>
  <c r="BA255" i="18"/>
  <c r="BA197" i="18"/>
  <c r="BA192" i="18"/>
  <c r="BA189" i="18"/>
  <c r="BA159" i="18"/>
  <c r="BA114" i="18"/>
  <c r="BA101" i="18"/>
  <c r="BA71" i="18"/>
  <c r="BA57" i="18"/>
  <c r="BA43" i="18"/>
  <c r="BA29" i="18"/>
  <c r="BA24" i="18"/>
  <c r="BA16" i="18"/>
  <c r="BA14" i="18"/>
  <c r="G9" i="18"/>
  <c r="I9" i="18"/>
  <c r="K9" i="18"/>
  <c r="K8" i="18" s="1"/>
  <c r="M9" i="18"/>
  <c r="O9" i="18"/>
  <c r="O8" i="18" s="1"/>
  <c r="Q9" i="18"/>
  <c r="Q8" i="18" s="1"/>
  <c r="V9" i="18"/>
  <c r="V8" i="18" s="1"/>
  <c r="G11" i="18"/>
  <c r="I11" i="18"/>
  <c r="K11" i="18"/>
  <c r="M11" i="18"/>
  <c r="O11" i="18"/>
  <c r="Q11" i="18"/>
  <c r="V11" i="18"/>
  <c r="G13" i="18"/>
  <c r="I13" i="18"/>
  <c r="K13" i="18"/>
  <c r="M13" i="18"/>
  <c r="O13" i="18"/>
  <c r="Q13" i="18"/>
  <c r="V13" i="18"/>
  <c r="G15" i="18"/>
  <c r="M15" i="18" s="1"/>
  <c r="I15" i="18"/>
  <c r="K15" i="18"/>
  <c r="O15" i="18"/>
  <c r="Q15" i="18"/>
  <c r="V15" i="18"/>
  <c r="G18" i="18"/>
  <c r="M18" i="18" s="1"/>
  <c r="I18" i="18"/>
  <c r="I8" i="18" s="1"/>
  <c r="K18" i="18"/>
  <c r="O18" i="18"/>
  <c r="Q18" i="18"/>
  <c r="V18" i="18"/>
  <c r="G23" i="18"/>
  <c r="M23" i="18" s="1"/>
  <c r="I23" i="18"/>
  <c r="K23" i="18"/>
  <c r="O23" i="18"/>
  <c r="Q23" i="18"/>
  <c r="V23" i="18"/>
  <c r="G28" i="18"/>
  <c r="I28" i="18"/>
  <c r="K28" i="18"/>
  <c r="M28" i="18"/>
  <c r="O28" i="18"/>
  <c r="Q28" i="18"/>
  <c r="V28" i="18"/>
  <c r="G42" i="18"/>
  <c r="I42" i="18"/>
  <c r="K42" i="18"/>
  <c r="M42" i="18"/>
  <c r="O42" i="18"/>
  <c r="Q42" i="18"/>
  <c r="V42" i="18"/>
  <c r="G56" i="18"/>
  <c r="I56" i="18"/>
  <c r="K56" i="18"/>
  <c r="M56" i="18"/>
  <c r="O56" i="18"/>
  <c r="Q56" i="18"/>
  <c r="V56" i="18"/>
  <c r="G70" i="18"/>
  <c r="I70" i="18"/>
  <c r="K70" i="18"/>
  <c r="M70" i="18"/>
  <c r="O70" i="18"/>
  <c r="Q70" i="18"/>
  <c r="V70" i="18"/>
  <c r="G84" i="18"/>
  <c r="I84" i="18"/>
  <c r="K84" i="18"/>
  <c r="M84" i="18"/>
  <c r="O84" i="18"/>
  <c r="Q84" i="18"/>
  <c r="V84" i="18"/>
  <c r="G97" i="18"/>
  <c r="M97" i="18" s="1"/>
  <c r="I97" i="18"/>
  <c r="K97" i="18"/>
  <c r="O97" i="18"/>
  <c r="Q97" i="18"/>
  <c r="V97" i="18"/>
  <c r="G100" i="18"/>
  <c r="M100" i="18" s="1"/>
  <c r="I100" i="18"/>
  <c r="K100" i="18"/>
  <c r="O100" i="18"/>
  <c r="Q100" i="18"/>
  <c r="V100" i="18"/>
  <c r="G113" i="18"/>
  <c r="M113" i="18" s="1"/>
  <c r="I113" i="18"/>
  <c r="K113" i="18"/>
  <c r="O113" i="18"/>
  <c r="Q113" i="18"/>
  <c r="V113" i="18"/>
  <c r="G126" i="18"/>
  <c r="I126" i="18"/>
  <c r="K126" i="18"/>
  <c r="M126" i="18"/>
  <c r="O126" i="18"/>
  <c r="Q126" i="18"/>
  <c r="V126" i="18"/>
  <c r="G131" i="18"/>
  <c r="I131" i="18"/>
  <c r="K131" i="18"/>
  <c r="M131" i="18"/>
  <c r="O131" i="18"/>
  <c r="Q131" i="18"/>
  <c r="V131" i="18"/>
  <c r="G144" i="18"/>
  <c r="I144" i="18"/>
  <c r="K144" i="18"/>
  <c r="M144" i="18"/>
  <c r="O144" i="18"/>
  <c r="Q144" i="18"/>
  <c r="V144" i="18"/>
  <c r="G158" i="18"/>
  <c r="I158" i="18"/>
  <c r="K158" i="18"/>
  <c r="M158" i="18"/>
  <c r="O158" i="18"/>
  <c r="Q158" i="18"/>
  <c r="V158" i="18"/>
  <c r="G171" i="18"/>
  <c r="I171" i="18"/>
  <c r="K171" i="18"/>
  <c r="M171" i="18"/>
  <c r="O171" i="18"/>
  <c r="Q171" i="18"/>
  <c r="V171" i="18"/>
  <c r="G183" i="18"/>
  <c r="M183" i="18" s="1"/>
  <c r="I183" i="18"/>
  <c r="K183" i="18"/>
  <c r="O183" i="18"/>
  <c r="Q183" i="18"/>
  <c r="V183" i="18"/>
  <c r="G184" i="18"/>
  <c r="M184" i="18" s="1"/>
  <c r="I184" i="18"/>
  <c r="K184" i="18"/>
  <c r="O184" i="18"/>
  <c r="Q184" i="18"/>
  <c r="V184" i="18"/>
  <c r="G188" i="18"/>
  <c r="M188" i="18" s="1"/>
  <c r="I188" i="18"/>
  <c r="K188" i="18"/>
  <c r="O188" i="18"/>
  <c r="Q188" i="18"/>
  <c r="V188" i="18"/>
  <c r="G191" i="18"/>
  <c r="I191" i="18"/>
  <c r="K191" i="18"/>
  <c r="M191" i="18"/>
  <c r="O191" i="18"/>
  <c r="Q191" i="18"/>
  <c r="V191" i="18"/>
  <c r="G195" i="18"/>
  <c r="I195" i="18"/>
  <c r="M195" i="18"/>
  <c r="G196" i="18"/>
  <c r="I196" i="18"/>
  <c r="K196" i="18"/>
  <c r="K195" i="18" s="1"/>
  <c r="M196" i="18"/>
  <c r="O196" i="18"/>
  <c r="O195" i="18" s="1"/>
  <c r="Q196" i="18"/>
  <c r="Q195" i="18" s="1"/>
  <c r="V196" i="18"/>
  <c r="V195" i="18" s="1"/>
  <c r="G199" i="18"/>
  <c r="I199" i="18"/>
  <c r="K199" i="18"/>
  <c r="M199" i="18"/>
  <c r="O199" i="18"/>
  <c r="Q199" i="18"/>
  <c r="V199" i="18"/>
  <c r="O201" i="18"/>
  <c r="V201" i="18"/>
  <c r="G202" i="18"/>
  <c r="M202" i="18" s="1"/>
  <c r="M201" i="18" s="1"/>
  <c r="I202" i="18"/>
  <c r="I201" i="18" s="1"/>
  <c r="K202" i="18"/>
  <c r="K201" i="18" s="1"/>
  <c r="O202" i="18"/>
  <c r="Q202" i="18"/>
  <c r="Q201" i="18" s="1"/>
  <c r="V202" i="18"/>
  <c r="G204" i="18"/>
  <c r="Q204" i="18"/>
  <c r="V204" i="18"/>
  <c r="G205" i="18"/>
  <c r="M205" i="18" s="1"/>
  <c r="M204" i="18" s="1"/>
  <c r="I205" i="18"/>
  <c r="I204" i="18" s="1"/>
  <c r="K205" i="18"/>
  <c r="K204" i="18" s="1"/>
  <c r="O205" i="18"/>
  <c r="O204" i="18" s="1"/>
  <c r="Q205" i="18"/>
  <c r="V205" i="18"/>
  <c r="G218" i="18"/>
  <c r="I218" i="18"/>
  <c r="K218" i="18"/>
  <c r="M218" i="18"/>
  <c r="O218" i="18"/>
  <c r="Q218" i="18"/>
  <c r="V218" i="18"/>
  <c r="G222" i="18"/>
  <c r="I222" i="18"/>
  <c r="K222" i="18"/>
  <c r="M222" i="18"/>
  <c r="O222" i="18"/>
  <c r="Q222" i="18"/>
  <c r="V222" i="18"/>
  <c r="G227" i="18"/>
  <c r="I227" i="18"/>
  <c r="K227" i="18"/>
  <c r="M227" i="18"/>
  <c r="O227" i="18"/>
  <c r="Q227" i="18"/>
  <c r="Q226" i="18" s="1"/>
  <c r="V227" i="18"/>
  <c r="V226" i="18" s="1"/>
  <c r="G230" i="18"/>
  <c r="G226" i="18" s="1"/>
  <c r="I230" i="18"/>
  <c r="K230" i="18"/>
  <c r="M230" i="18"/>
  <c r="O230" i="18"/>
  <c r="Q230" i="18"/>
  <c r="V230" i="18"/>
  <c r="G232" i="18"/>
  <c r="M232" i="18" s="1"/>
  <c r="I232" i="18"/>
  <c r="K232" i="18"/>
  <c r="O232" i="18"/>
  <c r="Q232" i="18"/>
  <c r="V232" i="18"/>
  <c r="G234" i="18"/>
  <c r="M234" i="18" s="1"/>
  <c r="I234" i="18"/>
  <c r="I226" i="18" s="1"/>
  <c r="K234" i="18"/>
  <c r="O234" i="18"/>
  <c r="Q234" i="18"/>
  <c r="V234" i="18"/>
  <c r="G237" i="18"/>
  <c r="M237" i="18" s="1"/>
  <c r="I237" i="18"/>
  <c r="K237" i="18"/>
  <c r="K226" i="18" s="1"/>
  <c r="O237" i="18"/>
  <c r="Q237" i="18"/>
  <c r="V237" i="18"/>
  <c r="G240" i="18"/>
  <c r="I240" i="18"/>
  <c r="K240" i="18"/>
  <c r="M240" i="18"/>
  <c r="O240" i="18"/>
  <c r="Q240" i="18"/>
  <c r="V240" i="18"/>
  <c r="G242" i="18"/>
  <c r="I242" i="18"/>
  <c r="K242" i="18"/>
  <c r="M242" i="18"/>
  <c r="O242" i="18"/>
  <c r="Q242" i="18"/>
  <c r="V242" i="18"/>
  <c r="G244" i="18"/>
  <c r="I244" i="18"/>
  <c r="K244" i="18"/>
  <c r="M244" i="18"/>
  <c r="O244" i="18"/>
  <c r="O226" i="18" s="1"/>
  <c r="Q244" i="18"/>
  <c r="V244" i="18"/>
  <c r="G246" i="18"/>
  <c r="I246" i="18"/>
  <c r="K246" i="18"/>
  <c r="M246" i="18"/>
  <c r="O246" i="18"/>
  <c r="Q246" i="18"/>
  <c r="V246" i="18"/>
  <c r="V249" i="18"/>
  <c r="G250" i="18"/>
  <c r="M250" i="18" s="1"/>
  <c r="M249" i="18" s="1"/>
  <c r="I250" i="18"/>
  <c r="I249" i="18" s="1"/>
  <c r="K250" i="18"/>
  <c r="O250" i="18"/>
  <c r="Q250" i="18"/>
  <c r="Q249" i="18" s="1"/>
  <c r="V250" i="18"/>
  <c r="G252" i="18"/>
  <c r="M252" i="18" s="1"/>
  <c r="I252" i="18"/>
  <c r="K252" i="18"/>
  <c r="K249" i="18" s="1"/>
  <c r="O252" i="18"/>
  <c r="Q252" i="18"/>
  <c r="V252" i="18"/>
  <c r="G253" i="18"/>
  <c r="M253" i="18" s="1"/>
  <c r="I253" i="18"/>
  <c r="K253" i="18"/>
  <c r="O253" i="18"/>
  <c r="Q253" i="18"/>
  <c r="V253" i="18"/>
  <c r="G254" i="18"/>
  <c r="I254" i="18"/>
  <c r="K254" i="18"/>
  <c r="M254" i="18"/>
  <c r="O254" i="18"/>
  <c r="Q254" i="18"/>
  <c r="V254" i="18"/>
  <c r="G257" i="18"/>
  <c r="I257" i="18"/>
  <c r="K257" i="18"/>
  <c r="M257" i="18"/>
  <c r="O257" i="18"/>
  <c r="O249" i="18" s="1"/>
  <c r="Q257" i="18"/>
  <c r="V257" i="18"/>
  <c r="G260" i="18"/>
  <c r="I260" i="18"/>
  <c r="K260" i="18"/>
  <c r="M260" i="18"/>
  <c r="O260" i="18"/>
  <c r="Q260" i="18"/>
  <c r="V260" i="18"/>
  <c r="K262" i="18"/>
  <c r="O262" i="18"/>
  <c r="Q262" i="18"/>
  <c r="G263" i="18"/>
  <c r="G262" i="18" s="1"/>
  <c r="I263" i="18"/>
  <c r="I262" i="18" s="1"/>
  <c r="K263" i="18"/>
  <c r="M263" i="18"/>
  <c r="O263" i="18"/>
  <c r="Q263" i="18"/>
  <c r="V263" i="18"/>
  <c r="V262" i="18" s="1"/>
  <c r="G265" i="18"/>
  <c r="M265" i="18" s="1"/>
  <c r="M262" i="18" s="1"/>
  <c r="I265" i="18"/>
  <c r="K265" i="18"/>
  <c r="O265" i="18"/>
  <c r="Q265" i="18"/>
  <c r="V265" i="18"/>
  <c r="G266" i="18"/>
  <c r="Q266" i="18"/>
  <c r="V266" i="18"/>
  <c r="G267" i="18"/>
  <c r="M267" i="18" s="1"/>
  <c r="M266" i="18" s="1"/>
  <c r="I267" i="18"/>
  <c r="I266" i="18" s="1"/>
  <c r="K267" i="18"/>
  <c r="K266" i="18" s="1"/>
  <c r="O267" i="18"/>
  <c r="O266" i="18" s="1"/>
  <c r="Q267" i="18"/>
  <c r="V267" i="18"/>
  <c r="G270" i="18"/>
  <c r="K270" i="18"/>
  <c r="G271" i="18"/>
  <c r="I271" i="18"/>
  <c r="I270" i="18" s="1"/>
  <c r="K271" i="18"/>
  <c r="M271" i="18"/>
  <c r="M270" i="18" s="1"/>
  <c r="O271" i="18"/>
  <c r="O270" i="18" s="1"/>
  <c r="Q271" i="18"/>
  <c r="Q270" i="18" s="1"/>
  <c r="V271" i="18"/>
  <c r="V270" i="18" s="1"/>
  <c r="G276" i="18"/>
  <c r="I276" i="18"/>
  <c r="K276" i="18"/>
  <c r="M276" i="18"/>
  <c r="O276" i="18"/>
  <c r="Q276" i="18"/>
  <c r="V276" i="18"/>
  <c r="Q279" i="18"/>
  <c r="G280" i="18"/>
  <c r="G279" i="18" s="1"/>
  <c r="I280" i="18"/>
  <c r="I279" i="18" s="1"/>
  <c r="K280" i="18"/>
  <c r="M280" i="18"/>
  <c r="O280" i="18"/>
  <c r="O279" i="18" s="1"/>
  <c r="Q280" i="18"/>
  <c r="V280" i="18"/>
  <c r="V279" i="18" s="1"/>
  <c r="G282" i="18"/>
  <c r="M282" i="18" s="1"/>
  <c r="M279" i="18" s="1"/>
  <c r="I282" i="18"/>
  <c r="K282" i="18"/>
  <c r="O282" i="18"/>
  <c r="Q282" i="18"/>
  <c r="V282" i="18"/>
  <c r="G286" i="18"/>
  <c r="M286" i="18" s="1"/>
  <c r="I286" i="18"/>
  <c r="K286" i="18"/>
  <c r="K279" i="18" s="1"/>
  <c r="O286" i="18"/>
  <c r="Q286" i="18"/>
  <c r="V286" i="18"/>
  <c r="I288" i="18"/>
  <c r="V288" i="18"/>
  <c r="G289" i="18"/>
  <c r="G288" i="18" s="1"/>
  <c r="I289" i="18"/>
  <c r="K289" i="18"/>
  <c r="K288" i="18" s="1"/>
  <c r="M289" i="18"/>
  <c r="M288" i="18" s="1"/>
  <c r="O289" i="18"/>
  <c r="O288" i="18" s="1"/>
  <c r="Q289" i="18"/>
  <c r="Q288" i="18" s="1"/>
  <c r="V289" i="18"/>
  <c r="G292" i="18"/>
  <c r="I292" i="18"/>
  <c r="M292" i="18"/>
  <c r="G293" i="18"/>
  <c r="I293" i="18"/>
  <c r="K293" i="18"/>
  <c r="K292" i="18" s="1"/>
  <c r="M293" i="18"/>
  <c r="O293" i="18"/>
  <c r="O292" i="18" s="1"/>
  <c r="Q293" i="18"/>
  <c r="Q292" i="18" s="1"/>
  <c r="V293" i="18"/>
  <c r="V292" i="18" s="1"/>
  <c r="Q296" i="18"/>
  <c r="G297" i="18"/>
  <c r="G296" i="18" s="1"/>
  <c r="I297" i="18"/>
  <c r="I296" i="18" s="1"/>
  <c r="K297" i="18"/>
  <c r="M297" i="18"/>
  <c r="O297" i="18"/>
  <c r="O296" i="18" s="1"/>
  <c r="Q297" i="18"/>
  <c r="V297" i="18"/>
  <c r="V296" i="18" s="1"/>
  <c r="G298" i="18"/>
  <c r="M298" i="18" s="1"/>
  <c r="M296" i="18" s="1"/>
  <c r="I298" i="18"/>
  <c r="K298" i="18"/>
  <c r="O298" i="18"/>
  <c r="Q298" i="18"/>
  <c r="V298" i="18"/>
  <c r="G301" i="18"/>
  <c r="M301" i="18" s="1"/>
  <c r="I301" i="18"/>
  <c r="K301" i="18"/>
  <c r="O301" i="18"/>
  <c r="Q301" i="18"/>
  <c r="V301" i="18"/>
  <c r="G302" i="18"/>
  <c r="M302" i="18" s="1"/>
  <c r="I302" i="18"/>
  <c r="K302" i="18"/>
  <c r="K296" i="18" s="1"/>
  <c r="O302" i="18"/>
  <c r="Q302" i="18"/>
  <c r="V302" i="18"/>
  <c r="G305" i="18"/>
  <c r="I305" i="18"/>
  <c r="K305" i="18"/>
  <c r="M305" i="18"/>
  <c r="O305" i="18"/>
  <c r="Q305" i="18"/>
  <c r="V305" i="18"/>
  <c r="G306" i="18"/>
  <c r="I306" i="18"/>
  <c r="K306" i="18"/>
  <c r="M306" i="18"/>
  <c r="O306" i="18"/>
  <c r="Q306" i="18"/>
  <c r="V306" i="18"/>
  <c r="G307" i="18"/>
  <c r="I307" i="18"/>
  <c r="K307" i="18"/>
  <c r="M307" i="18"/>
  <c r="O307" i="18"/>
  <c r="Q307" i="18"/>
  <c r="V307" i="18"/>
  <c r="G308" i="18"/>
  <c r="I308" i="18"/>
  <c r="K308" i="18"/>
  <c r="M308" i="18"/>
  <c r="O308" i="18"/>
  <c r="Q308" i="18"/>
  <c r="V308" i="18"/>
  <c r="V309" i="18"/>
  <c r="G310" i="18"/>
  <c r="M310" i="18" s="1"/>
  <c r="I310" i="18"/>
  <c r="I309" i="18" s="1"/>
  <c r="K310" i="18"/>
  <c r="K309" i="18" s="1"/>
  <c r="O310" i="18"/>
  <c r="Q310" i="18"/>
  <c r="Q309" i="18" s="1"/>
  <c r="V310" i="18"/>
  <c r="G313" i="18"/>
  <c r="M313" i="18" s="1"/>
  <c r="I313" i="18"/>
  <c r="K313" i="18"/>
  <c r="O313" i="18"/>
  <c r="Q313" i="18"/>
  <c r="V313" i="18"/>
  <c r="G314" i="18"/>
  <c r="M314" i="18" s="1"/>
  <c r="I314" i="18"/>
  <c r="K314" i="18"/>
  <c r="O314" i="18"/>
  <c r="Q314" i="18"/>
  <c r="V314" i="18"/>
  <c r="G315" i="18"/>
  <c r="I315" i="18"/>
  <c r="K315" i="18"/>
  <c r="M315" i="18"/>
  <c r="O315" i="18"/>
  <c r="Q315" i="18"/>
  <c r="V315" i="18"/>
  <c r="G316" i="18"/>
  <c r="I316" i="18"/>
  <c r="K316" i="18"/>
  <c r="M316" i="18"/>
  <c r="O316" i="18"/>
  <c r="O309" i="18" s="1"/>
  <c r="Q316" i="18"/>
  <c r="V316" i="18"/>
  <c r="G317" i="18"/>
  <c r="I317" i="18"/>
  <c r="K317" i="18"/>
  <c r="M317" i="18"/>
  <c r="O317" i="18"/>
  <c r="Q317" i="18"/>
  <c r="V317" i="18"/>
  <c r="G319" i="18"/>
  <c r="I319" i="18"/>
  <c r="K319" i="18"/>
  <c r="M319" i="18"/>
  <c r="O319" i="18"/>
  <c r="Q319" i="18"/>
  <c r="V319" i="18"/>
  <c r="O321" i="18"/>
  <c r="V321" i="18"/>
  <c r="G322" i="18"/>
  <c r="M322" i="18" s="1"/>
  <c r="M321" i="18" s="1"/>
  <c r="I322" i="18"/>
  <c r="I321" i="18" s="1"/>
  <c r="K322" i="18"/>
  <c r="K321" i="18" s="1"/>
  <c r="O322" i="18"/>
  <c r="Q322" i="18"/>
  <c r="Q321" i="18" s="1"/>
  <c r="V322" i="18"/>
  <c r="G324" i="18"/>
  <c r="M324" i="18" s="1"/>
  <c r="I324" i="18"/>
  <c r="K324" i="18"/>
  <c r="O324" i="18"/>
  <c r="Q324" i="18"/>
  <c r="V324" i="18"/>
  <c r="I326" i="18"/>
  <c r="G327" i="18"/>
  <c r="G326" i="18" s="1"/>
  <c r="I327" i="18"/>
  <c r="K327" i="18"/>
  <c r="K326" i="18" s="1"/>
  <c r="M327" i="18"/>
  <c r="O327" i="18"/>
  <c r="O326" i="18" s="1"/>
  <c r="Q327" i="18"/>
  <c r="Q326" i="18" s="1"/>
  <c r="V327" i="18"/>
  <c r="G329" i="18"/>
  <c r="I329" i="18"/>
  <c r="K329" i="18"/>
  <c r="M329" i="18"/>
  <c r="O329" i="18"/>
  <c r="Q329" i="18"/>
  <c r="V329" i="18"/>
  <c r="G331" i="18"/>
  <c r="I331" i="18"/>
  <c r="K331" i="18"/>
  <c r="M331" i="18"/>
  <c r="O331" i="18"/>
  <c r="Q331" i="18"/>
  <c r="V331" i="18"/>
  <c r="V326" i="18" s="1"/>
  <c r="G333" i="18"/>
  <c r="I333" i="18"/>
  <c r="K333" i="18"/>
  <c r="M333" i="18"/>
  <c r="O333" i="18"/>
  <c r="Q333" i="18"/>
  <c r="V333" i="18"/>
  <c r="G335" i="18"/>
  <c r="M335" i="18" s="1"/>
  <c r="I335" i="18"/>
  <c r="K335" i="18"/>
  <c r="O335" i="18"/>
  <c r="Q335" i="18"/>
  <c r="V335" i="18"/>
  <c r="G337" i="18"/>
  <c r="M337" i="18" s="1"/>
  <c r="I337" i="18"/>
  <c r="K337" i="18"/>
  <c r="O337" i="18"/>
  <c r="Q337" i="18"/>
  <c r="V337" i="18"/>
  <c r="G339" i="18"/>
  <c r="M339" i="18" s="1"/>
  <c r="I339" i="18"/>
  <c r="K339" i="18"/>
  <c r="O339" i="18"/>
  <c r="Q339" i="18"/>
  <c r="V339" i="18"/>
  <c r="I341" i="18"/>
  <c r="V341" i="18"/>
  <c r="G342" i="18"/>
  <c r="G341" i="18" s="1"/>
  <c r="I342" i="18"/>
  <c r="K342" i="18"/>
  <c r="K341" i="18" s="1"/>
  <c r="M342" i="18"/>
  <c r="M341" i="18" s="1"/>
  <c r="O342" i="18"/>
  <c r="O341" i="18" s="1"/>
  <c r="Q342" i="18"/>
  <c r="Q341" i="18" s="1"/>
  <c r="V342" i="18"/>
  <c r="G343" i="18"/>
  <c r="I343" i="18"/>
  <c r="M343" i="18"/>
  <c r="G344" i="18"/>
  <c r="I344" i="18"/>
  <c r="K344" i="18"/>
  <c r="K343" i="18" s="1"/>
  <c r="M344" i="18"/>
  <c r="O344" i="18"/>
  <c r="O343" i="18" s="1"/>
  <c r="Q344" i="18"/>
  <c r="Q343" i="18" s="1"/>
  <c r="V344" i="18"/>
  <c r="V343" i="18" s="1"/>
  <c r="G346" i="18"/>
  <c r="I346" i="18"/>
  <c r="K346" i="18"/>
  <c r="M346" i="18"/>
  <c r="O346" i="18"/>
  <c r="Q346" i="18"/>
  <c r="V346" i="18"/>
  <c r="AE350" i="18"/>
  <c r="G115" i="17"/>
  <c r="BA93" i="17"/>
  <c r="BA89" i="17"/>
  <c r="BA86" i="17"/>
  <c r="BA76" i="17"/>
  <c r="BA23" i="17"/>
  <c r="BA21" i="17"/>
  <c r="BA19" i="17"/>
  <c r="BA17" i="17"/>
  <c r="BA15" i="17"/>
  <c r="BA10" i="17"/>
  <c r="G9" i="17"/>
  <c r="I9" i="17"/>
  <c r="I8" i="17" s="1"/>
  <c r="K9" i="17"/>
  <c r="M9" i="17"/>
  <c r="O9" i="17"/>
  <c r="O8" i="17" s="1"/>
  <c r="Q9" i="17"/>
  <c r="Q8" i="17" s="1"/>
  <c r="V9" i="17"/>
  <c r="V8" i="17" s="1"/>
  <c r="G14" i="17"/>
  <c r="I14" i="17"/>
  <c r="K14" i="17"/>
  <c r="K8" i="17" s="1"/>
  <c r="M14" i="17"/>
  <c r="O14" i="17"/>
  <c r="Q14" i="17"/>
  <c r="V14" i="17"/>
  <c r="G16" i="17"/>
  <c r="I16" i="17"/>
  <c r="K16" i="17"/>
  <c r="M16" i="17"/>
  <c r="O16" i="17"/>
  <c r="Q16" i="17"/>
  <c r="V16" i="17"/>
  <c r="G18" i="17"/>
  <c r="M18" i="17" s="1"/>
  <c r="I18" i="17"/>
  <c r="K18" i="17"/>
  <c r="O18" i="17"/>
  <c r="Q18" i="17"/>
  <c r="V18" i="17"/>
  <c r="G20" i="17"/>
  <c r="M20" i="17" s="1"/>
  <c r="I20" i="17"/>
  <c r="K20" i="17"/>
  <c r="O20" i="17"/>
  <c r="Q20" i="17"/>
  <c r="V20" i="17"/>
  <c r="G22" i="17"/>
  <c r="M22" i="17" s="1"/>
  <c r="I22" i="17"/>
  <c r="K22" i="17"/>
  <c r="O22" i="17"/>
  <c r="Q22" i="17"/>
  <c r="V22" i="17"/>
  <c r="G24" i="17"/>
  <c r="M24" i="17" s="1"/>
  <c r="I24" i="17"/>
  <c r="K24" i="17"/>
  <c r="O24" i="17"/>
  <c r="Q24" i="17"/>
  <c r="V24" i="17"/>
  <c r="G28" i="17"/>
  <c r="M28" i="17" s="1"/>
  <c r="I28" i="17"/>
  <c r="K28" i="17"/>
  <c r="O28" i="17"/>
  <c r="Q28" i="17"/>
  <c r="V28" i="17"/>
  <c r="G31" i="17"/>
  <c r="I31" i="17"/>
  <c r="K31" i="17"/>
  <c r="M31" i="17"/>
  <c r="O31" i="17"/>
  <c r="Q31" i="17"/>
  <c r="V31" i="17"/>
  <c r="G37" i="17"/>
  <c r="I37" i="17"/>
  <c r="K37" i="17"/>
  <c r="M37" i="17"/>
  <c r="O37" i="17"/>
  <c r="Q37" i="17"/>
  <c r="V37" i="17"/>
  <c r="G39" i="17"/>
  <c r="I39" i="17"/>
  <c r="K39" i="17"/>
  <c r="M39" i="17"/>
  <c r="O39" i="17"/>
  <c r="Q39" i="17"/>
  <c r="V39" i="17"/>
  <c r="G41" i="17"/>
  <c r="M41" i="17" s="1"/>
  <c r="I41" i="17"/>
  <c r="K41" i="17"/>
  <c r="O41" i="17"/>
  <c r="Q41" i="17"/>
  <c r="V41" i="17"/>
  <c r="G43" i="17"/>
  <c r="M43" i="17" s="1"/>
  <c r="I43" i="17"/>
  <c r="K43" i="17"/>
  <c r="O43" i="17"/>
  <c r="Q43" i="17"/>
  <c r="V43" i="17"/>
  <c r="G45" i="17"/>
  <c r="M45" i="17" s="1"/>
  <c r="I45" i="17"/>
  <c r="K45" i="17"/>
  <c r="O45" i="17"/>
  <c r="Q45" i="17"/>
  <c r="V45" i="17"/>
  <c r="G47" i="17"/>
  <c r="M47" i="17" s="1"/>
  <c r="I47" i="17"/>
  <c r="K47" i="17"/>
  <c r="O47" i="17"/>
  <c r="Q47" i="17"/>
  <c r="V47" i="17"/>
  <c r="G49" i="17"/>
  <c r="I49" i="17"/>
  <c r="K49" i="17"/>
  <c r="M49" i="17"/>
  <c r="O49" i="17"/>
  <c r="Q49" i="17"/>
  <c r="V49" i="17"/>
  <c r="G51" i="17"/>
  <c r="I51" i="17"/>
  <c r="K51" i="17"/>
  <c r="M51" i="17"/>
  <c r="O51" i="17"/>
  <c r="Q51" i="17"/>
  <c r="V51" i="17"/>
  <c r="G53" i="17"/>
  <c r="I53" i="17"/>
  <c r="K53" i="17"/>
  <c r="M53" i="17"/>
  <c r="O53" i="17"/>
  <c r="Q53" i="17"/>
  <c r="V53" i="17"/>
  <c r="G55" i="17"/>
  <c r="I55" i="17"/>
  <c r="K55" i="17"/>
  <c r="M55" i="17"/>
  <c r="O55" i="17"/>
  <c r="Q55" i="17"/>
  <c r="V55" i="17"/>
  <c r="G57" i="17"/>
  <c r="M57" i="17" s="1"/>
  <c r="I57" i="17"/>
  <c r="K57" i="17"/>
  <c r="O57" i="17"/>
  <c r="Q57" i="17"/>
  <c r="V57" i="17"/>
  <c r="G59" i="17"/>
  <c r="M59" i="17" s="1"/>
  <c r="I59" i="17"/>
  <c r="K59" i="17"/>
  <c r="O59" i="17"/>
  <c r="Q59" i="17"/>
  <c r="V59" i="17"/>
  <c r="G61" i="17"/>
  <c r="M61" i="17" s="1"/>
  <c r="I61" i="17"/>
  <c r="K61" i="17"/>
  <c r="O61" i="17"/>
  <c r="Q61" i="17"/>
  <c r="V61" i="17"/>
  <c r="G63" i="17"/>
  <c r="M63" i="17" s="1"/>
  <c r="I63" i="17"/>
  <c r="K63" i="17"/>
  <c r="O63" i="17"/>
  <c r="Q63" i="17"/>
  <c r="V63" i="17"/>
  <c r="G65" i="17"/>
  <c r="I65" i="17"/>
  <c r="K65" i="17"/>
  <c r="M65" i="17"/>
  <c r="O65" i="17"/>
  <c r="Q65" i="17"/>
  <c r="V65" i="17"/>
  <c r="G67" i="17"/>
  <c r="I67" i="17"/>
  <c r="K67" i="17"/>
  <c r="M67" i="17"/>
  <c r="O67" i="17"/>
  <c r="Q67" i="17"/>
  <c r="V67" i="17"/>
  <c r="G69" i="17"/>
  <c r="I69" i="17"/>
  <c r="K69" i="17"/>
  <c r="M69" i="17"/>
  <c r="O69" i="17"/>
  <c r="Q69" i="17"/>
  <c r="V69" i="17"/>
  <c r="G72" i="17"/>
  <c r="I72" i="17"/>
  <c r="K72" i="17"/>
  <c r="M72" i="17"/>
  <c r="O72" i="17"/>
  <c r="Q72" i="17"/>
  <c r="V72" i="17"/>
  <c r="G75" i="17"/>
  <c r="M75" i="17" s="1"/>
  <c r="I75" i="17"/>
  <c r="K75" i="17"/>
  <c r="O75" i="17"/>
  <c r="Q75" i="17"/>
  <c r="V75" i="17"/>
  <c r="G78" i="17"/>
  <c r="M78" i="17" s="1"/>
  <c r="I78" i="17"/>
  <c r="K78" i="17"/>
  <c r="O78" i="17"/>
  <c r="Q78" i="17"/>
  <c r="V78" i="17"/>
  <c r="G85" i="17"/>
  <c r="M85" i="17" s="1"/>
  <c r="I85" i="17"/>
  <c r="K85" i="17"/>
  <c r="O85" i="17"/>
  <c r="Q85" i="17"/>
  <c r="V85" i="17"/>
  <c r="G88" i="17"/>
  <c r="M88" i="17" s="1"/>
  <c r="I88" i="17"/>
  <c r="K88" i="17"/>
  <c r="O88" i="17"/>
  <c r="Q88" i="17"/>
  <c r="V88" i="17"/>
  <c r="G92" i="17"/>
  <c r="M92" i="17" s="1"/>
  <c r="I92" i="17"/>
  <c r="K92" i="17"/>
  <c r="O92" i="17"/>
  <c r="Q92" i="17"/>
  <c r="V92" i="17"/>
  <c r="G95" i="17"/>
  <c r="I95" i="17"/>
  <c r="K95" i="17"/>
  <c r="M95" i="17"/>
  <c r="O95" i="17"/>
  <c r="Q95" i="17"/>
  <c r="V95" i="17"/>
  <c r="G96" i="17"/>
  <c r="K96" i="17"/>
  <c r="O96" i="17"/>
  <c r="Q96" i="17"/>
  <c r="G97" i="17"/>
  <c r="I97" i="17"/>
  <c r="I96" i="17" s="1"/>
  <c r="K97" i="17"/>
  <c r="M97" i="17"/>
  <c r="M96" i="17" s="1"/>
  <c r="O97" i="17"/>
  <c r="Q97" i="17"/>
  <c r="V97" i="17"/>
  <c r="V96" i="17" s="1"/>
  <c r="K100" i="17"/>
  <c r="O100" i="17"/>
  <c r="V100" i="17"/>
  <c r="G101" i="17"/>
  <c r="M101" i="17" s="1"/>
  <c r="M100" i="17" s="1"/>
  <c r="I101" i="17"/>
  <c r="I100" i="17" s="1"/>
  <c r="K101" i="17"/>
  <c r="O101" i="17"/>
  <c r="Q101" i="17"/>
  <c r="Q100" i="17" s="1"/>
  <c r="V101" i="17"/>
  <c r="G104" i="17"/>
  <c r="I104" i="17"/>
  <c r="O104" i="17"/>
  <c r="V104" i="17"/>
  <c r="G105" i="17"/>
  <c r="I105" i="17"/>
  <c r="K105" i="17"/>
  <c r="K104" i="17" s="1"/>
  <c r="M105" i="17"/>
  <c r="M104" i="17" s="1"/>
  <c r="O105" i="17"/>
  <c r="Q105" i="17"/>
  <c r="Q104" i="17" s="1"/>
  <c r="V105" i="17"/>
  <c r="G106" i="17"/>
  <c r="K106" i="17"/>
  <c r="M106" i="17"/>
  <c r="V106" i="17"/>
  <c r="G107" i="17"/>
  <c r="I107" i="17"/>
  <c r="I106" i="17" s="1"/>
  <c r="K107" i="17"/>
  <c r="M107" i="17"/>
  <c r="O107" i="17"/>
  <c r="O106" i="17" s="1"/>
  <c r="Q107" i="17"/>
  <c r="Q106" i="17" s="1"/>
  <c r="V107" i="17"/>
  <c r="G109" i="17"/>
  <c r="K109" i="17"/>
  <c r="O109" i="17"/>
  <c r="Q109" i="17"/>
  <c r="G110" i="17"/>
  <c r="I110" i="17"/>
  <c r="I109" i="17" s="1"/>
  <c r="K110" i="17"/>
  <c r="M110" i="17"/>
  <c r="O110" i="17"/>
  <c r="Q110" i="17"/>
  <c r="V110" i="17"/>
  <c r="V109" i="17" s="1"/>
  <c r="G112" i="17"/>
  <c r="M112" i="17" s="1"/>
  <c r="I112" i="17"/>
  <c r="K112" i="17"/>
  <c r="O112" i="17"/>
  <c r="Q112" i="17"/>
  <c r="V112" i="17"/>
  <c r="AE115" i="17"/>
  <c r="G99" i="16"/>
  <c r="BA92" i="16"/>
  <c r="BA83" i="16"/>
  <c r="BA75" i="16"/>
  <c r="BA72" i="16"/>
  <c r="BA63" i="16"/>
  <c r="BA54" i="16"/>
  <c r="BA48" i="16"/>
  <c r="BA34" i="16"/>
  <c r="BA31" i="16"/>
  <c r="BA17" i="16"/>
  <c r="BA13" i="16"/>
  <c r="G9" i="16"/>
  <c r="I9" i="16"/>
  <c r="I8" i="16" s="1"/>
  <c r="K9" i="16"/>
  <c r="K8" i="16" s="1"/>
  <c r="M9" i="16"/>
  <c r="O9" i="16"/>
  <c r="O8" i="16" s="1"/>
  <c r="Q9" i="16"/>
  <c r="Q8" i="16" s="1"/>
  <c r="V9" i="16"/>
  <c r="V8" i="16" s="1"/>
  <c r="G12" i="16"/>
  <c r="I12" i="16"/>
  <c r="K12" i="16"/>
  <c r="M12" i="16"/>
  <c r="O12" i="16"/>
  <c r="Q12" i="16"/>
  <c r="V12" i="16"/>
  <c r="G16" i="16"/>
  <c r="I16" i="16"/>
  <c r="K16" i="16"/>
  <c r="M16" i="16"/>
  <c r="O16" i="16"/>
  <c r="Q16" i="16"/>
  <c r="V16" i="16"/>
  <c r="G19" i="16"/>
  <c r="I19" i="16"/>
  <c r="K19" i="16"/>
  <c r="M19" i="16"/>
  <c r="O19" i="16"/>
  <c r="Q19" i="16"/>
  <c r="V19" i="16"/>
  <c r="G22" i="16"/>
  <c r="M22" i="16" s="1"/>
  <c r="I22" i="16"/>
  <c r="K22" i="16"/>
  <c r="O22" i="16"/>
  <c r="Q22" i="16"/>
  <c r="V22" i="16"/>
  <c r="G28" i="16"/>
  <c r="M28" i="16" s="1"/>
  <c r="I28" i="16"/>
  <c r="K28" i="16"/>
  <c r="O28" i="16"/>
  <c r="Q28" i="16"/>
  <c r="V28" i="16"/>
  <c r="G30" i="16"/>
  <c r="M30" i="16" s="1"/>
  <c r="I30" i="16"/>
  <c r="K30" i="16"/>
  <c r="O30" i="16"/>
  <c r="Q30" i="16"/>
  <c r="V30" i="16"/>
  <c r="G33" i="16"/>
  <c r="M33" i="16" s="1"/>
  <c r="I33" i="16"/>
  <c r="K33" i="16"/>
  <c r="O33" i="16"/>
  <c r="Q33" i="16"/>
  <c r="V33" i="16"/>
  <c r="G37" i="16"/>
  <c r="I37" i="16"/>
  <c r="K37" i="16"/>
  <c r="K36" i="16" s="1"/>
  <c r="M37" i="16"/>
  <c r="O37" i="16"/>
  <c r="O36" i="16" s="1"/>
  <c r="Q37" i="16"/>
  <c r="V37" i="16"/>
  <c r="V36" i="16" s="1"/>
  <c r="G39" i="16"/>
  <c r="I39" i="16"/>
  <c r="K39" i="16"/>
  <c r="M39" i="16"/>
  <c r="O39" i="16"/>
  <c r="Q39" i="16"/>
  <c r="Q36" i="16" s="1"/>
  <c r="V39" i="16"/>
  <c r="G43" i="16"/>
  <c r="I43" i="16"/>
  <c r="K43" i="16"/>
  <c r="M43" i="16"/>
  <c r="O43" i="16"/>
  <c r="Q43" i="16"/>
  <c r="V43" i="16"/>
  <c r="G47" i="16"/>
  <c r="M47" i="16" s="1"/>
  <c r="I47" i="16"/>
  <c r="K47" i="16"/>
  <c r="O47" i="16"/>
  <c r="Q47" i="16"/>
  <c r="V47" i="16"/>
  <c r="G53" i="16"/>
  <c r="M53" i="16" s="1"/>
  <c r="I53" i="16"/>
  <c r="K53" i="16"/>
  <c r="O53" i="16"/>
  <c r="Q53" i="16"/>
  <c r="V53" i="16"/>
  <c r="G57" i="16"/>
  <c r="M57" i="16" s="1"/>
  <c r="I57" i="16"/>
  <c r="K57" i="16"/>
  <c r="O57" i="16"/>
  <c r="Q57" i="16"/>
  <c r="V57" i="16"/>
  <c r="G59" i="16"/>
  <c r="M59" i="16" s="1"/>
  <c r="I59" i="16"/>
  <c r="I36" i="16" s="1"/>
  <c r="K59" i="16"/>
  <c r="O59" i="16"/>
  <c r="Q59" i="16"/>
  <c r="V59" i="16"/>
  <c r="G62" i="16"/>
  <c r="I62" i="16"/>
  <c r="K62" i="16"/>
  <c r="M62" i="16"/>
  <c r="O62" i="16"/>
  <c r="Q62" i="16"/>
  <c r="V62" i="16"/>
  <c r="G66" i="16"/>
  <c r="I66" i="16"/>
  <c r="K66" i="16"/>
  <c r="M66" i="16"/>
  <c r="O66" i="16"/>
  <c r="Q66" i="16"/>
  <c r="V66" i="16"/>
  <c r="G69" i="16"/>
  <c r="I69" i="16"/>
  <c r="K69" i="16"/>
  <c r="M69" i="16"/>
  <c r="O69" i="16"/>
  <c r="Q69" i="16"/>
  <c r="V69" i="16"/>
  <c r="G71" i="16"/>
  <c r="I71" i="16"/>
  <c r="K71" i="16"/>
  <c r="M71" i="16"/>
  <c r="O71" i="16"/>
  <c r="Q71" i="16"/>
  <c r="V71" i="16"/>
  <c r="G74" i="16"/>
  <c r="M74" i="16" s="1"/>
  <c r="I74" i="16"/>
  <c r="K74" i="16"/>
  <c r="O74" i="16"/>
  <c r="Q74" i="16"/>
  <c r="V74" i="16"/>
  <c r="G78" i="16"/>
  <c r="M78" i="16" s="1"/>
  <c r="I78" i="16"/>
  <c r="K78" i="16"/>
  <c r="O78" i="16"/>
  <c r="Q78" i="16"/>
  <c r="V78" i="16"/>
  <c r="G80" i="16"/>
  <c r="V80" i="16"/>
  <c r="G81" i="16"/>
  <c r="M81" i="16" s="1"/>
  <c r="M80" i="16" s="1"/>
  <c r="I81" i="16"/>
  <c r="I80" i="16" s="1"/>
  <c r="K81" i="16"/>
  <c r="K80" i="16" s="1"/>
  <c r="O81" i="16"/>
  <c r="O80" i="16" s="1"/>
  <c r="Q81" i="16"/>
  <c r="Q80" i="16" s="1"/>
  <c r="V81" i="16"/>
  <c r="G82" i="16"/>
  <c r="I82" i="16"/>
  <c r="K82" i="16"/>
  <c r="M82" i="16"/>
  <c r="O82" i="16"/>
  <c r="Q82" i="16"/>
  <c r="V82" i="16"/>
  <c r="G84" i="16"/>
  <c r="I84" i="16"/>
  <c r="K84" i="16"/>
  <c r="M84" i="16"/>
  <c r="O84" i="16"/>
  <c r="Q84" i="16"/>
  <c r="V84" i="16"/>
  <c r="G85" i="16"/>
  <c r="I85" i="16"/>
  <c r="K85" i="16"/>
  <c r="M85" i="16"/>
  <c r="O85" i="16"/>
  <c r="Q85" i="16"/>
  <c r="V85" i="16"/>
  <c r="O86" i="16"/>
  <c r="Q86" i="16"/>
  <c r="G87" i="16"/>
  <c r="M87" i="16" s="1"/>
  <c r="M86" i="16" s="1"/>
  <c r="I87" i="16"/>
  <c r="I86" i="16" s="1"/>
  <c r="K87" i="16"/>
  <c r="K86" i="16" s="1"/>
  <c r="O87" i="16"/>
  <c r="Q87" i="16"/>
  <c r="V87" i="16"/>
  <c r="V86" i="16" s="1"/>
  <c r="G89" i="16"/>
  <c r="M89" i="16" s="1"/>
  <c r="I89" i="16"/>
  <c r="K89" i="16"/>
  <c r="O89" i="16"/>
  <c r="Q89" i="16"/>
  <c r="V89" i="16"/>
  <c r="G90" i="16"/>
  <c r="V90" i="16"/>
  <c r="G91" i="16"/>
  <c r="M91" i="16" s="1"/>
  <c r="M90" i="16" s="1"/>
  <c r="I91" i="16"/>
  <c r="I90" i="16" s="1"/>
  <c r="K91" i="16"/>
  <c r="K90" i="16" s="1"/>
  <c r="O91" i="16"/>
  <c r="O90" i="16" s="1"/>
  <c r="Q91" i="16"/>
  <c r="Q90" i="16" s="1"/>
  <c r="V91" i="16"/>
  <c r="G93" i="16"/>
  <c r="I93" i="16"/>
  <c r="K93" i="16"/>
  <c r="Q93" i="16"/>
  <c r="G94" i="16"/>
  <c r="I94" i="16"/>
  <c r="K94" i="16"/>
  <c r="M94" i="16"/>
  <c r="M93" i="16" s="1"/>
  <c r="O94" i="16"/>
  <c r="O93" i="16" s="1"/>
  <c r="Q94" i="16"/>
  <c r="V94" i="16"/>
  <c r="V93" i="16" s="1"/>
  <c r="AE99" i="16"/>
  <c r="G233" i="15"/>
  <c r="BA206" i="15"/>
  <c r="BA187" i="15"/>
  <c r="BA186" i="15"/>
  <c r="BA173" i="15"/>
  <c r="BA134" i="15"/>
  <c r="BA100" i="15"/>
  <c r="BA99" i="15"/>
  <c r="BA81" i="15"/>
  <c r="BA73" i="15"/>
  <c r="BA68" i="15"/>
  <c r="BA48" i="15"/>
  <c r="BA45" i="15"/>
  <c r="BA28" i="15"/>
  <c r="BA25" i="15"/>
  <c r="BA23" i="15"/>
  <c r="BA18" i="15"/>
  <c r="BA16" i="15"/>
  <c r="BA12" i="15"/>
  <c r="G9" i="15"/>
  <c r="I9" i="15"/>
  <c r="I8" i="15" s="1"/>
  <c r="K9" i="15"/>
  <c r="K8" i="15" s="1"/>
  <c r="M9" i="15"/>
  <c r="O9" i="15"/>
  <c r="O8" i="15" s="1"/>
  <c r="Q9" i="15"/>
  <c r="Q8" i="15" s="1"/>
  <c r="V9" i="15"/>
  <c r="V8" i="15" s="1"/>
  <c r="G11" i="15"/>
  <c r="I11" i="15"/>
  <c r="K11" i="15"/>
  <c r="M11" i="15"/>
  <c r="O11" i="15"/>
  <c r="Q11" i="15"/>
  <c r="V11" i="15"/>
  <c r="G13" i="15"/>
  <c r="I13" i="15"/>
  <c r="K13" i="15"/>
  <c r="M13" i="15"/>
  <c r="O13" i="15"/>
  <c r="Q13" i="15"/>
  <c r="V13" i="15"/>
  <c r="G14" i="15"/>
  <c r="M14" i="15" s="1"/>
  <c r="I14" i="15"/>
  <c r="K14" i="15"/>
  <c r="O14" i="15"/>
  <c r="Q14" i="15"/>
  <c r="V14" i="15"/>
  <c r="G15" i="15"/>
  <c r="M15" i="15" s="1"/>
  <c r="I15" i="15"/>
  <c r="K15" i="15"/>
  <c r="O15" i="15"/>
  <c r="Q15" i="15"/>
  <c r="V15" i="15"/>
  <c r="G17" i="15"/>
  <c r="M17" i="15" s="1"/>
  <c r="I17" i="15"/>
  <c r="K17" i="15"/>
  <c r="O17" i="15"/>
  <c r="Q17" i="15"/>
  <c r="V17" i="15"/>
  <c r="G22" i="15"/>
  <c r="M22" i="15" s="1"/>
  <c r="I22" i="15"/>
  <c r="K22" i="15"/>
  <c r="O22" i="15"/>
  <c r="Q22" i="15"/>
  <c r="V22" i="15"/>
  <c r="G24" i="15"/>
  <c r="G8" i="15" s="1"/>
  <c r="I24" i="15"/>
  <c r="K24" i="15"/>
  <c r="O24" i="15"/>
  <c r="Q24" i="15"/>
  <c r="V24" i="15"/>
  <c r="G27" i="15"/>
  <c r="I27" i="15"/>
  <c r="K27" i="15"/>
  <c r="M27" i="15"/>
  <c r="O27" i="15"/>
  <c r="Q27" i="15"/>
  <c r="V27" i="15"/>
  <c r="G30" i="15"/>
  <c r="I30" i="15"/>
  <c r="K30" i="15"/>
  <c r="M30" i="15"/>
  <c r="O30" i="15"/>
  <c r="Q30" i="15"/>
  <c r="V30" i="15"/>
  <c r="G34" i="15"/>
  <c r="I34" i="15"/>
  <c r="K34" i="15"/>
  <c r="M34" i="15"/>
  <c r="O34" i="15"/>
  <c r="Q34" i="15"/>
  <c r="V34" i="15"/>
  <c r="G37" i="15"/>
  <c r="M37" i="15" s="1"/>
  <c r="I37" i="15"/>
  <c r="K37" i="15"/>
  <c r="O37" i="15"/>
  <c r="Q37" i="15"/>
  <c r="V37" i="15"/>
  <c r="G40" i="15"/>
  <c r="M40" i="15" s="1"/>
  <c r="I40" i="15"/>
  <c r="K40" i="15"/>
  <c r="O40" i="15"/>
  <c r="Q40" i="15"/>
  <c r="V40" i="15"/>
  <c r="G42" i="15"/>
  <c r="M42" i="15" s="1"/>
  <c r="I42" i="15"/>
  <c r="K42" i="15"/>
  <c r="O42" i="15"/>
  <c r="Q42" i="15"/>
  <c r="V42" i="15"/>
  <c r="G44" i="15"/>
  <c r="M44" i="15" s="1"/>
  <c r="I44" i="15"/>
  <c r="K44" i="15"/>
  <c r="O44" i="15"/>
  <c r="Q44" i="15"/>
  <c r="V44" i="15"/>
  <c r="G47" i="15"/>
  <c r="M47" i="15" s="1"/>
  <c r="I47" i="15"/>
  <c r="K47" i="15"/>
  <c r="O47" i="15"/>
  <c r="Q47" i="15"/>
  <c r="V47" i="15"/>
  <c r="G50" i="15"/>
  <c r="I50" i="15"/>
  <c r="K50" i="15"/>
  <c r="M50" i="15"/>
  <c r="O50" i="15"/>
  <c r="Q50" i="15"/>
  <c r="V50" i="15"/>
  <c r="G55" i="15"/>
  <c r="I55" i="15"/>
  <c r="K55" i="15"/>
  <c r="M55" i="15"/>
  <c r="O55" i="15"/>
  <c r="Q55" i="15"/>
  <c r="V55" i="15"/>
  <c r="G57" i="15"/>
  <c r="I57" i="15"/>
  <c r="K57" i="15"/>
  <c r="M57" i="15"/>
  <c r="O57" i="15"/>
  <c r="Q57" i="15"/>
  <c r="V57" i="15"/>
  <c r="G59" i="15"/>
  <c r="M59" i="15" s="1"/>
  <c r="I59" i="15"/>
  <c r="K59" i="15"/>
  <c r="O59" i="15"/>
  <c r="Q59" i="15"/>
  <c r="V59" i="15"/>
  <c r="G61" i="15"/>
  <c r="M61" i="15" s="1"/>
  <c r="I61" i="15"/>
  <c r="K61" i="15"/>
  <c r="O61" i="15"/>
  <c r="Q61" i="15"/>
  <c r="V61" i="15"/>
  <c r="G63" i="15"/>
  <c r="M63" i="15" s="1"/>
  <c r="I63" i="15"/>
  <c r="K63" i="15"/>
  <c r="O63" i="15"/>
  <c r="Q63" i="15"/>
  <c r="V63" i="15"/>
  <c r="G65" i="15"/>
  <c r="M65" i="15" s="1"/>
  <c r="I65" i="15"/>
  <c r="K65" i="15"/>
  <c r="O65" i="15"/>
  <c r="Q65" i="15"/>
  <c r="V65" i="15"/>
  <c r="G67" i="15"/>
  <c r="M67" i="15" s="1"/>
  <c r="I67" i="15"/>
  <c r="K67" i="15"/>
  <c r="O67" i="15"/>
  <c r="Q67" i="15"/>
  <c r="V67" i="15"/>
  <c r="G72" i="15"/>
  <c r="I72" i="15"/>
  <c r="K72" i="15"/>
  <c r="M72" i="15"/>
  <c r="O72" i="15"/>
  <c r="Q72" i="15"/>
  <c r="V72" i="15"/>
  <c r="G80" i="15"/>
  <c r="I80" i="15"/>
  <c r="K80" i="15"/>
  <c r="M80" i="15"/>
  <c r="O80" i="15"/>
  <c r="Q80" i="15"/>
  <c r="V80" i="15"/>
  <c r="G83" i="15"/>
  <c r="I83" i="15"/>
  <c r="K83" i="15"/>
  <c r="M83" i="15"/>
  <c r="O83" i="15"/>
  <c r="Q83" i="15"/>
  <c r="V83" i="15"/>
  <c r="G85" i="15"/>
  <c r="M85" i="15" s="1"/>
  <c r="I85" i="15"/>
  <c r="K85" i="15"/>
  <c r="O85" i="15"/>
  <c r="Q85" i="15"/>
  <c r="V85" i="15"/>
  <c r="G90" i="15"/>
  <c r="M90" i="15" s="1"/>
  <c r="I90" i="15"/>
  <c r="K90" i="15"/>
  <c r="O90" i="15"/>
  <c r="Q90" i="15"/>
  <c r="V90" i="15"/>
  <c r="G91" i="15"/>
  <c r="M91" i="15" s="1"/>
  <c r="I91" i="15"/>
  <c r="K91" i="15"/>
  <c r="O91" i="15"/>
  <c r="Q91" i="15"/>
  <c r="V91" i="15"/>
  <c r="G96" i="15"/>
  <c r="G95" i="15" s="1"/>
  <c r="I96" i="15"/>
  <c r="I95" i="15" s="1"/>
  <c r="K96" i="15"/>
  <c r="K95" i="15" s="1"/>
  <c r="O96" i="15"/>
  <c r="O95" i="15" s="1"/>
  <c r="Q96" i="15"/>
  <c r="Q95" i="15" s="1"/>
  <c r="V96" i="15"/>
  <c r="V95" i="15" s="1"/>
  <c r="G98" i="15"/>
  <c r="I98" i="15"/>
  <c r="K98" i="15"/>
  <c r="K97" i="15" s="1"/>
  <c r="M98" i="15"/>
  <c r="O98" i="15"/>
  <c r="O97" i="15" s="1"/>
  <c r="Q98" i="15"/>
  <c r="Q97" i="15" s="1"/>
  <c r="V98" i="15"/>
  <c r="V97" i="15" s="1"/>
  <c r="G101" i="15"/>
  <c r="I101" i="15"/>
  <c r="K101" i="15"/>
  <c r="M101" i="15"/>
  <c r="O101" i="15"/>
  <c r="Q101" i="15"/>
  <c r="V101" i="15"/>
  <c r="G105" i="15"/>
  <c r="I105" i="15"/>
  <c r="K105" i="15"/>
  <c r="M105" i="15"/>
  <c r="O105" i="15"/>
  <c r="Q105" i="15"/>
  <c r="V105" i="15"/>
  <c r="G108" i="15"/>
  <c r="M108" i="15" s="1"/>
  <c r="I108" i="15"/>
  <c r="K108" i="15"/>
  <c r="O108" i="15"/>
  <c r="Q108" i="15"/>
  <c r="V108" i="15"/>
  <c r="G114" i="15"/>
  <c r="M114" i="15" s="1"/>
  <c r="I114" i="15"/>
  <c r="K114" i="15"/>
  <c r="O114" i="15"/>
  <c r="Q114" i="15"/>
  <c r="V114" i="15"/>
  <c r="G117" i="15"/>
  <c r="M117" i="15" s="1"/>
  <c r="I117" i="15"/>
  <c r="K117" i="15"/>
  <c r="O117" i="15"/>
  <c r="Q117" i="15"/>
  <c r="V117" i="15"/>
  <c r="G120" i="15"/>
  <c r="M120" i="15" s="1"/>
  <c r="I120" i="15"/>
  <c r="K120" i="15"/>
  <c r="O120" i="15"/>
  <c r="Q120" i="15"/>
  <c r="V120" i="15"/>
  <c r="G123" i="15"/>
  <c r="M123" i="15" s="1"/>
  <c r="I123" i="15"/>
  <c r="I97" i="15" s="1"/>
  <c r="K123" i="15"/>
  <c r="O123" i="15"/>
  <c r="Q123" i="15"/>
  <c r="V123" i="15"/>
  <c r="G126" i="15"/>
  <c r="I126" i="15"/>
  <c r="K126" i="15"/>
  <c r="M126" i="15"/>
  <c r="O126" i="15"/>
  <c r="Q126" i="15"/>
  <c r="V126" i="15"/>
  <c r="G129" i="15"/>
  <c r="I129" i="15"/>
  <c r="K129" i="15"/>
  <c r="M129" i="15"/>
  <c r="O129" i="15"/>
  <c r="Q129" i="15"/>
  <c r="V129" i="15"/>
  <c r="G132" i="15"/>
  <c r="I132" i="15"/>
  <c r="K132" i="15"/>
  <c r="M132" i="15"/>
  <c r="O132" i="15"/>
  <c r="Q132" i="15"/>
  <c r="V132" i="15"/>
  <c r="G133" i="15"/>
  <c r="M133" i="15" s="1"/>
  <c r="I133" i="15"/>
  <c r="K133" i="15"/>
  <c r="O133" i="15"/>
  <c r="Q133" i="15"/>
  <c r="V133" i="15"/>
  <c r="Q135" i="15"/>
  <c r="V135" i="15"/>
  <c r="G136" i="15"/>
  <c r="M136" i="15" s="1"/>
  <c r="I136" i="15"/>
  <c r="I135" i="15" s="1"/>
  <c r="K136" i="15"/>
  <c r="K135" i="15" s="1"/>
  <c r="O136" i="15"/>
  <c r="O135" i="15" s="1"/>
  <c r="Q136" i="15"/>
  <c r="V136" i="15"/>
  <c r="G139" i="15"/>
  <c r="G135" i="15" s="1"/>
  <c r="I139" i="15"/>
  <c r="K139" i="15"/>
  <c r="O139" i="15"/>
  <c r="Q139" i="15"/>
  <c r="V139" i="15"/>
  <c r="I144" i="15"/>
  <c r="G145" i="15"/>
  <c r="I145" i="15"/>
  <c r="K145" i="15"/>
  <c r="K144" i="15" s="1"/>
  <c r="M145" i="15"/>
  <c r="O145" i="15"/>
  <c r="O144" i="15" s="1"/>
  <c r="Q145" i="15"/>
  <c r="Q144" i="15" s="1"/>
  <c r="V145" i="15"/>
  <c r="V144" i="15" s="1"/>
  <c r="G148" i="15"/>
  <c r="I148" i="15"/>
  <c r="K148" i="15"/>
  <c r="M148" i="15"/>
  <c r="O148" i="15"/>
  <c r="Q148" i="15"/>
  <c r="V148" i="15"/>
  <c r="G150" i="15"/>
  <c r="I150" i="15"/>
  <c r="K150" i="15"/>
  <c r="M150" i="15"/>
  <c r="O150" i="15"/>
  <c r="Q150" i="15"/>
  <c r="V150" i="15"/>
  <c r="G153" i="15"/>
  <c r="M153" i="15" s="1"/>
  <c r="I153" i="15"/>
  <c r="K153" i="15"/>
  <c r="O153" i="15"/>
  <c r="Q153" i="15"/>
  <c r="V153" i="15"/>
  <c r="G156" i="15"/>
  <c r="G144" i="15" s="1"/>
  <c r="I156" i="15"/>
  <c r="K156" i="15"/>
  <c r="O156" i="15"/>
  <c r="Q156" i="15"/>
  <c r="V156" i="15"/>
  <c r="G157" i="15"/>
  <c r="M157" i="15" s="1"/>
  <c r="I157" i="15"/>
  <c r="K157" i="15"/>
  <c r="O157" i="15"/>
  <c r="Q157" i="15"/>
  <c r="V157" i="15"/>
  <c r="G158" i="15"/>
  <c r="M158" i="15" s="1"/>
  <c r="I158" i="15"/>
  <c r="K158" i="15"/>
  <c r="O158" i="15"/>
  <c r="Q158" i="15"/>
  <c r="V158" i="15"/>
  <c r="G160" i="15"/>
  <c r="I160" i="15"/>
  <c r="M160" i="15"/>
  <c r="G161" i="15"/>
  <c r="I161" i="15"/>
  <c r="K161" i="15"/>
  <c r="K160" i="15" s="1"/>
  <c r="M161" i="15"/>
  <c r="O161" i="15"/>
  <c r="O160" i="15" s="1"/>
  <c r="Q161" i="15"/>
  <c r="Q160" i="15" s="1"/>
  <c r="V161" i="15"/>
  <c r="V160" i="15" s="1"/>
  <c r="G166" i="15"/>
  <c r="I166" i="15"/>
  <c r="I165" i="15" s="1"/>
  <c r="K166" i="15"/>
  <c r="M166" i="15"/>
  <c r="O166" i="15"/>
  <c r="O165" i="15" s="1"/>
  <c r="Q166" i="15"/>
  <c r="V166" i="15"/>
  <c r="V165" i="15" s="1"/>
  <c r="G167" i="15"/>
  <c r="M167" i="15" s="1"/>
  <c r="I167" i="15"/>
  <c r="K167" i="15"/>
  <c r="O167" i="15"/>
  <c r="Q167" i="15"/>
  <c r="Q165" i="15" s="1"/>
  <c r="V167" i="15"/>
  <c r="G169" i="15"/>
  <c r="M169" i="15" s="1"/>
  <c r="I169" i="15"/>
  <c r="K169" i="15"/>
  <c r="O169" i="15"/>
  <c r="Q169" i="15"/>
  <c r="V169" i="15"/>
  <c r="G172" i="15"/>
  <c r="M172" i="15" s="1"/>
  <c r="I172" i="15"/>
  <c r="K172" i="15"/>
  <c r="O172" i="15"/>
  <c r="Q172" i="15"/>
  <c r="V172" i="15"/>
  <c r="G174" i="15"/>
  <c r="M174" i="15" s="1"/>
  <c r="I174" i="15"/>
  <c r="K174" i="15"/>
  <c r="K165" i="15" s="1"/>
  <c r="O174" i="15"/>
  <c r="Q174" i="15"/>
  <c r="V174" i="15"/>
  <c r="G179" i="15"/>
  <c r="I179" i="15"/>
  <c r="G180" i="15"/>
  <c r="I180" i="15"/>
  <c r="K180" i="15"/>
  <c r="K179" i="15" s="1"/>
  <c r="M180" i="15"/>
  <c r="O180" i="15"/>
  <c r="O179" i="15" s="1"/>
  <c r="Q180" i="15"/>
  <c r="Q179" i="15" s="1"/>
  <c r="V180" i="15"/>
  <c r="G182" i="15"/>
  <c r="I182" i="15"/>
  <c r="K182" i="15"/>
  <c r="M182" i="15"/>
  <c r="M179" i="15" s="1"/>
  <c r="O182" i="15"/>
  <c r="Q182" i="15"/>
  <c r="V182" i="15"/>
  <c r="V179" i="15" s="1"/>
  <c r="O184" i="15"/>
  <c r="G185" i="15"/>
  <c r="M185" i="15" s="1"/>
  <c r="I185" i="15"/>
  <c r="I184" i="15" s="1"/>
  <c r="K185" i="15"/>
  <c r="K184" i="15" s="1"/>
  <c r="O185" i="15"/>
  <c r="Q185" i="15"/>
  <c r="Q184" i="15" s="1"/>
  <c r="V185" i="15"/>
  <c r="G189" i="15"/>
  <c r="G184" i="15" s="1"/>
  <c r="I189" i="15"/>
  <c r="K189" i="15"/>
  <c r="O189" i="15"/>
  <c r="Q189" i="15"/>
  <c r="V189" i="15"/>
  <c r="V184" i="15" s="1"/>
  <c r="G191" i="15"/>
  <c r="I191" i="15"/>
  <c r="K191" i="15"/>
  <c r="M191" i="15"/>
  <c r="O191" i="15"/>
  <c r="Q191" i="15"/>
  <c r="V191" i="15"/>
  <c r="G193" i="15"/>
  <c r="M193" i="15" s="1"/>
  <c r="I193" i="15"/>
  <c r="K193" i="15"/>
  <c r="O193" i="15"/>
  <c r="Q193" i="15"/>
  <c r="V193" i="15"/>
  <c r="G195" i="15"/>
  <c r="I195" i="15"/>
  <c r="G196" i="15"/>
  <c r="I196" i="15"/>
  <c r="K196" i="15"/>
  <c r="K195" i="15" s="1"/>
  <c r="M196" i="15"/>
  <c r="O196" i="15"/>
  <c r="O195" i="15" s="1"/>
  <c r="Q196" i="15"/>
  <c r="V196" i="15"/>
  <c r="V195" i="15" s="1"/>
  <c r="G198" i="15"/>
  <c r="I198" i="15"/>
  <c r="K198" i="15"/>
  <c r="M198" i="15"/>
  <c r="O198" i="15"/>
  <c r="Q198" i="15"/>
  <c r="Q195" i="15" s="1"/>
  <c r="V198" i="15"/>
  <c r="G200" i="15"/>
  <c r="I200" i="15"/>
  <c r="K200" i="15"/>
  <c r="M200" i="15"/>
  <c r="O200" i="15"/>
  <c r="Q200" i="15"/>
  <c r="V200" i="15"/>
  <c r="G202" i="15"/>
  <c r="M202" i="15" s="1"/>
  <c r="I202" i="15"/>
  <c r="K202" i="15"/>
  <c r="O202" i="15"/>
  <c r="Q202" i="15"/>
  <c r="V202" i="15"/>
  <c r="G204" i="15"/>
  <c r="K204" i="15"/>
  <c r="Q204" i="15"/>
  <c r="V204" i="15"/>
  <c r="G205" i="15"/>
  <c r="I205" i="15"/>
  <c r="I204" i="15" s="1"/>
  <c r="K205" i="15"/>
  <c r="M205" i="15"/>
  <c r="M204" i="15" s="1"/>
  <c r="O205" i="15"/>
  <c r="O204" i="15" s="1"/>
  <c r="Q205" i="15"/>
  <c r="V205" i="15"/>
  <c r="G207" i="15"/>
  <c r="K207" i="15"/>
  <c r="O207" i="15"/>
  <c r="G208" i="15"/>
  <c r="I208" i="15"/>
  <c r="I207" i="15" s="1"/>
  <c r="K208" i="15"/>
  <c r="M208" i="15"/>
  <c r="M207" i="15" s="1"/>
  <c r="O208" i="15"/>
  <c r="Q208" i="15"/>
  <c r="Q207" i="15" s="1"/>
  <c r="V208" i="15"/>
  <c r="V207" i="15" s="1"/>
  <c r="K215" i="15"/>
  <c r="G216" i="15"/>
  <c r="G215" i="15" s="1"/>
  <c r="I216" i="15"/>
  <c r="K216" i="15"/>
  <c r="M216" i="15"/>
  <c r="O216" i="15"/>
  <c r="Q216" i="15"/>
  <c r="Q215" i="15" s="1"/>
  <c r="V216" i="15"/>
  <c r="G219" i="15"/>
  <c r="M219" i="15" s="1"/>
  <c r="I219" i="15"/>
  <c r="K219" i="15"/>
  <c r="O219" i="15"/>
  <c r="O215" i="15" s="1"/>
  <c r="Q219" i="15"/>
  <c r="V219" i="15"/>
  <c r="V215" i="15" s="1"/>
  <c r="G220" i="15"/>
  <c r="M220" i="15" s="1"/>
  <c r="I220" i="15"/>
  <c r="I215" i="15" s="1"/>
  <c r="K220" i="15"/>
  <c r="O220" i="15"/>
  <c r="Q220" i="15"/>
  <c r="V220" i="15"/>
  <c r="G221" i="15"/>
  <c r="K221" i="15"/>
  <c r="Q221" i="15"/>
  <c r="V221" i="15"/>
  <c r="G222" i="15"/>
  <c r="I222" i="15"/>
  <c r="I221" i="15" s="1"/>
  <c r="K222" i="15"/>
  <c r="M222" i="15"/>
  <c r="M221" i="15" s="1"/>
  <c r="O222" i="15"/>
  <c r="O221" i="15" s="1"/>
  <c r="Q222" i="15"/>
  <c r="V222" i="15"/>
  <c r="G223" i="15"/>
  <c r="K223" i="15"/>
  <c r="O223" i="15"/>
  <c r="G224" i="15"/>
  <c r="I224" i="15"/>
  <c r="I223" i="15" s="1"/>
  <c r="K224" i="15"/>
  <c r="M224" i="15"/>
  <c r="M223" i="15" s="1"/>
  <c r="O224" i="15"/>
  <c r="Q224" i="15"/>
  <c r="Q223" i="15" s="1"/>
  <c r="V224" i="15"/>
  <c r="V223" i="15" s="1"/>
  <c r="I226" i="15"/>
  <c r="K226" i="15"/>
  <c r="G227" i="15"/>
  <c r="G226" i="15" s="1"/>
  <c r="I227" i="15"/>
  <c r="K227" i="15"/>
  <c r="M227" i="15"/>
  <c r="M226" i="15" s="1"/>
  <c r="O227" i="15"/>
  <c r="Q227" i="15"/>
  <c r="Q226" i="15" s="1"/>
  <c r="V227" i="15"/>
  <c r="G229" i="15"/>
  <c r="M229" i="15" s="1"/>
  <c r="I229" i="15"/>
  <c r="K229" i="15"/>
  <c r="O229" i="15"/>
  <c r="O226" i="15" s="1"/>
  <c r="Q229" i="15"/>
  <c r="V229" i="15"/>
  <c r="V226" i="15" s="1"/>
  <c r="AE233" i="15"/>
  <c r="AF233" i="15"/>
  <c r="G24" i="14"/>
  <c r="BA18" i="14"/>
  <c r="G8" i="14"/>
  <c r="I8" i="14"/>
  <c r="K8" i="14"/>
  <c r="M8" i="14"/>
  <c r="O8" i="14"/>
  <c r="G9" i="14"/>
  <c r="I9" i="14"/>
  <c r="K9" i="14"/>
  <c r="M9" i="14"/>
  <c r="O9" i="14"/>
  <c r="Q9" i="14"/>
  <c r="Q8" i="14" s="1"/>
  <c r="V9" i="14"/>
  <c r="V8" i="14" s="1"/>
  <c r="G10" i="14"/>
  <c r="K10" i="14"/>
  <c r="O10" i="14"/>
  <c r="Q10" i="14"/>
  <c r="V10" i="14"/>
  <c r="G11" i="14"/>
  <c r="AF24" i="14" s="1"/>
  <c r="I11" i="14"/>
  <c r="I10" i="14" s="1"/>
  <c r="K11" i="14"/>
  <c r="O11" i="14"/>
  <c r="Q11" i="14"/>
  <c r="V11" i="14"/>
  <c r="K16" i="14"/>
  <c r="O16" i="14"/>
  <c r="Q16" i="14"/>
  <c r="V16" i="14"/>
  <c r="G17" i="14"/>
  <c r="M17" i="14" s="1"/>
  <c r="M16" i="14" s="1"/>
  <c r="I17" i="14"/>
  <c r="I16" i="14" s="1"/>
  <c r="K17" i="14"/>
  <c r="O17" i="14"/>
  <c r="Q17" i="14"/>
  <c r="V17" i="14"/>
  <c r="G19" i="14"/>
  <c r="I19" i="14"/>
  <c r="K19" i="14"/>
  <c r="G20" i="14"/>
  <c r="I20" i="14"/>
  <c r="K20" i="14"/>
  <c r="M20" i="14"/>
  <c r="M19" i="14" s="1"/>
  <c r="O20" i="14"/>
  <c r="Q20" i="14"/>
  <c r="Q19" i="14" s="1"/>
  <c r="V20" i="14"/>
  <c r="G21" i="14"/>
  <c r="I21" i="14"/>
  <c r="K21" i="14"/>
  <c r="M21" i="14"/>
  <c r="O21" i="14"/>
  <c r="O19" i="14" s="1"/>
  <c r="Q21" i="14"/>
  <c r="V21" i="14"/>
  <c r="V19" i="14" s="1"/>
  <c r="G22" i="14"/>
  <c r="I22" i="14"/>
  <c r="K22" i="14"/>
  <c r="M22" i="14"/>
  <c r="O22" i="14"/>
  <c r="Q22" i="14"/>
  <c r="V22" i="14"/>
  <c r="AE24" i="14"/>
  <c r="G58" i="13"/>
  <c r="BA47" i="13"/>
  <c r="G8" i="13"/>
  <c r="Q8" i="13"/>
  <c r="G9" i="13"/>
  <c r="M9" i="13" s="1"/>
  <c r="M8" i="13" s="1"/>
  <c r="I9" i="13"/>
  <c r="I8" i="13" s="1"/>
  <c r="K9" i="13"/>
  <c r="K8" i="13" s="1"/>
  <c r="O9" i="13"/>
  <c r="O8" i="13" s="1"/>
  <c r="Q9" i="13"/>
  <c r="V9" i="13"/>
  <c r="V8" i="13" s="1"/>
  <c r="G10" i="13"/>
  <c r="K10" i="13"/>
  <c r="G11" i="13"/>
  <c r="I11" i="13"/>
  <c r="I10" i="13" s="1"/>
  <c r="K11" i="13"/>
  <c r="M11" i="13"/>
  <c r="M10" i="13" s="1"/>
  <c r="O11" i="13"/>
  <c r="O10" i="13" s="1"/>
  <c r="Q11" i="13"/>
  <c r="Q10" i="13" s="1"/>
  <c r="V11" i="13"/>
  <c r="V10" i="13" s="1"/>
  <c r="G14" i="13"/>
  <c r="K14" i="13"/>
  <c r="G15" i="13"/>
  <c r="I15" i="13"/>
  <c r="I14" i="13" s="1"/>
  <c r="K15" i="13"/>
  <c r="M15" i="13"/>
  <c r="M14" i="13" s="1"/>
  <c r="O15" i="13"/>
  <c r="Q15" i="13"/>
  <c r="Q14" i="13" s="1"/>
  <c r="V15" i="13"/>
  <c r="V14" i="13" s="1"/>
  <c r="G19" i="13"/>
  <c r="I19" i="13"/>
  <c r="K19" i="13"/>
  <c r="M19" i="13"/>
  <c r="O19" i="13"/>
  <c r="O14" i="13" s="1"/>
  <c r="Q19" i="13"/>
  <c r="V19" i="13"/>
  <c r="Q23" i="13"/>
  <c r="G24" i="13"/>
  <c r="G23" i="13" s="1"/>
  <c r="I24" i="13"/>
  <c r="I23" i="13" s="1"/>
  <c r="K24" i="13"/>
  <c r="O24" i="13"/>
  <c r="O23" i="13" s="1"/>
  <c r="Q24" i="13"/>
  <c r="V24" i="13"/>
  <c r="V23" i="13" s="1"/>
  <c r="G28" i="13"/>
  <c r="M28" i="13" s="1"/>
  <c r="I28" i="13"/>
  <c r="K28" i="13"/>
  <c r="K23" i="13" s="1"/>
  <c r="O28" i="13"/>
  <c r="Q28" i="13"/>
  <c r="V28" i="13"/>
  <c r="G34" i="13"/>
  <c r="M34" i="13" s="1"/>
  <c r="I34" i="13"/>
  <c r="K34" i="13"/>
  <c r="O34" i="13"/>
  <c r="Q34" i="13"/>
  <c r="V34" i="13"/>
  <c r="G40" i="13"/>
  <c r="I40" i="13"/>
  <c r="K40" i="13"/>
  <c r="M40" i="13"/>
  <c r="O40" i="13"/>
  <c r="Q40" i="13"/>
  <c r="V40" i="13"/>
  <c r="G45" i="13"/>
  <c r="K45" i="13"/>
  <c r="O45" i="13"/>
  <c r="G46" i="13"/>
  <c r="I46" i="13"/>
  <c r="I45" i="13" s="1"/>
  <c r="K46" i="13"/>
  <c r="M46" i="13"/>
  <c r="M45" i="13" s="1"/>
  <c r="O46" i="13"/>
  <c r="Q46" i="13"/>
  <c r="Q45" i="13" s="1"/>
  <c r="V46" i="13"/>
  <c r="V45" i="13" s="1"/>
  <c r="K48" i="13"/>
  <c r="O48" i="13"/>
  <c r="V48" i="13"/>
  <c r="G49" i="13"/>
  <c r="G48" i="13" s="1"/>
  <c r="I49" i="13"/>
  <c r="I48" i="13" s="1"/>
  <c r="K49" i="13"/>
  <c r="M49" i="13"/>
  <c r="M48" i="13" s="1"/>
  <c r="O49" i="13"/>
  <c r="Q49" i="13"/>
  <c r="Q48" i="13" s="1"/>
  <c r="V49" i="13"/>
  <c r="G53" i="13"/>
  <c r="O53" i="13"/>
  <c r="V53" i="13"/>
  <c r="G54" i="13"/>
  <c r="I54" i="13"/>
  <c r="I53" i="13" s="1"/>
  <c r="K54" i="13"/>
  <c r="K53" i="13" s="1"/>
  <c r="M54" i="13"/>
  <c r="M53" i="13" s="1"/>
  <c r="O54" i="13"/>
  <c r="Q54" i="13"/>
  <c r="Q53" i="13" s="1"/>
  <c r="V54" i="13"/>
  <c r="G55" i="13"/>
  <c r="M55" i="13" s="1"/>
  <c r="I55" i="13"/>
  <c r="K55" i="13"/>
  <c r="O55" i="13"/>
  <c r="Q55" i="13"/>
  <c r="V55" i="13"/>
  <c r="G56" i="13"/>
  <c r="I56" i="13"/>
  <c r="K56" i="13"/>
  <c r="M56" i="13"/>
  <c r="O56" i="13"/>
  <c r="Q56" i="13"/>
  <c r="V56" i="13"/>
  <c r="AE58" i="13"/>
  <c r="G54" i="12"/>
  <c r="BA46" i="12"/>
  <c r="BA35" i="12"/>
  <c r="BA33" i="12"/>
  <c r="BA24" i="12"/>
  <c r="G8" i="12"/>
  <c r="G9" i="12"/>
  <c r="M9" i="12" s="1"/>
  <c r="I9" i="12"/>
  <c r="I8" i="12" s="1"/>
  <c r="K9" i="12"/>
  <c r="K8" i="12" s="1"/>
  <c r="O9" i="12"/>
  <c r="O8" i="12" s="1"/>
  <c r="Q9" i="12"/>
  <c r="Q8" i="12" s="1"/>
  <c r="V9" i="12"/>
  <c r="G11" i="12"/>
  <c r="I11" i="12"/>
  <c r="K11" i="12"/>
  <c r="M11" i="12"/>
  <c r="O11" i="12"/>
  <c r="Q11" i="12"/>
  <c r="V11" i="12"/>
  <c r="G12" i="12"/>
  <c r="I12" i="12"/>
  <c r="K12" i="12"/>
  <c r="M12" i="12"/>
  <c r="O12" i="12"/>
  <c r="Q12" i="12"/>
  <c r="V12" i="12"/>
  <c r="G13" i="12"/>
  <c r="I13" i="12"/>
  <c r="K13" i="12"/>
  <c r="M13" i="12"/>
  <c r="O13" i="12"/>
  <c r="Q13" i="12"/>
  <c r="V13" i="12"/>
  <c r="G15" i="12"/>
  <c r="I15" i="12"/>
  <c r="K15" i="12"/>
  <c r="M15" i="12"/>
  <c r="O15" i="12"/>
  <c r="Q15" i="12"/>
  <c r="V15" i="12"/>
  <c r="V8" i="12" s="1"/>
  <c r="G16" i="12"/>
  <c r="M16" i="12" s="1"/>
  <c r="I16" i="12"/>
  <c r="K16" i="12"/>
  <c r="O16" i="12"/>
  <c r="Q16" i="12"/>
  <c r="V16" i="12"/>
  <c r="G18" i="12"/>
  <c r="M18" i="12" s="1"/>
  <c r="I18" i="12"/>
  <c r="K18" i="12"/>
  <c r="O18" i="12"/>
  <c r="Q18" i="12"/>
  <c r="V18" i="12"/>
  <c r="G19" i="12"/>
  <c r="M19" i="12" s="1"/>
  <c r="I19" i="12"/>
  <c r="K19" i="12"/>
  <c r="O19" i="12"/>
  <c r="Q19" i="12"/>
  <c r="V19" i="12"/>
  <c r="G21" i="12"/>
  <c r="M21" i="12" s="1"/>
  <c r="I21" i="12"/>
  <c r="K21" i="12"/>
  <c r="O21" i="12"/>
  <c r="Q21" i="12"/>
  <c r="V21" i="12"/>
  <c r="G23" i="12"/>
  <c r="I23" i="12"/>
  <c r="K23" i="12"/>
  <c r="M23" i="12"/>
  <c r="O23" i="12"/>
  <c r="Q23" i="12"/>
  <c r="V23" i="12"/>
  <c r="G25" i="12"/>
  <c r="I25" i="12"/>
  <c r="K25" i="12"/>
  <c r="M25" i="12"/>
  <c r="O25" i="12"/>
  <c r="Q25" i="12"/>
  <c r="V25" i="12"/>
  <c r="G27" i="12"/>
  <c r="I27" i="12"/>
  <c r="K27" i="12"/>
  <c r="M27" i="12"/>
  <c r="O27" i="12"/>
  <c r="Q27" i="12"/>
  <c r="V27" i="12"/>
  <c r="G29" i="12"/>
  <c r="I29" i="12"/>
  <c r="K29" i="12"/>
  <c r="M29" i="12"/>
  <c r="O29" i="12"/>
  <c r="Q29" i="12"/>
  <c r="V29" i="12"/>
  <c r="G31" i="12"/>
  <c r="M31" i="12" s="1"/>
  <c r="I31" i="12"/>
  <c r="K31" i="12"/>
  <c r="O31" i="12"/>
  <c r="Q31" i="12"/>
  <c r="V31" i="12"/>
  <c r="G34" i="12"/>
  <c r="M34" i="12" s="1"/>
  <c r="I34" i="12"/>
  <c r="K34" i="12"/>
  <c r="O34" i="12"/>
  <c r="Q34" i="12"/>
  <c r="V34" i="12"/>
  <c r="G36" i="12"/>
  <c r="M36" i="12" s="1"/>
  <c r="I36" i="12"/>
  <c r="K36" i="12"/>
  <c r="O36" i="12"/>
  <c r="Q36" i="12"/>
  <c r="V36" i="12"/>
  <c r="G37" i="12"/>
  <c r="M37" i="12" s="1"/>
  <c r="I37" i="12"/>
  <c r="K37" i="12"/>
  <c r="O37" i="12"/>
  <c r="Q37" i="12"/>
  <c r="V37" i="12"/>
  <c r="G38" i="12"/>
  <c r="I38" i="12"/>
  <c r="K38" i="12"/>
  <c r="M38" i="12"/>
  <c r="O38" i="12"/>
  <c r="Q38" i="12"/>
  <c r="V38" i="12"/>
  <c r="G39" i="12"/>
  <c r="I39" i="12"/>
  <c r="K39" i="12"/>
  <c r="M39" i="12"/>
  <c r="O39" i="12"/>
  <c r="Q39" i="12"/>
  <c r="V39" i="12"/>
  <c r="G41" i="12"/>
  <c r="I41" i="12"/>
  <c r="K41" i="12"/>
  <c r="M41" i="12"/>
  <c r="O41" i="12"/>
  <c r="Q41" i="12"/>
  <c r="V41" i="12"/>
  <c r="G43" i="12"/>
  <c r="I43" i="12"/>
  <c r="K43" i="12"/>
  <c r="M43" i="12"/>
  <c r="O43" i="12"/>
  <c r="Q43" i="12"/>
  <c r="V43" i="12"/>
  <c r="G45" i="12"/>
  <c r="M45" i="12" s="1"/>
  <c r="I45" i="12"/>
  <c r="K45" i="12"/>
  <c r="O45" i="12"/>
  <c r="Q45" i="12"/>
  <c r="V45" i="12"/>
  <c r="G47" i="12"/>
  <c r="M47" i="12" s="1"/>
  <c r="I47" i="12"/>
  <c r="K47" i="12"/>
  <c r="O47" i="12"/>
  <c r="Q47" i="12"/>
  <c r="V47" i="12"/>
  <c r="G49" i="12"/>
  <c r="M49" i="12" s="1"/>
  <c r="I49" i="12"/>
  <c r="K49" i="12"/>
  <c r="O49" i="12"/>
  <c r="Q49" i="12"/>
  <c r="V49" i="12"/>
  <c r="G51" i="12"/>
  <c r="M51" i="12" s="1"/>
  <c r="I51" i="12"/>
  <c r="K51" i="12"/>
  <c r="O51" i="12"/>
  <c r="Q51" i="12"/>
  <c r="V51" i="12"/>
  <c r="AE54" i="12"/>
  <c r="I20" i="1"/>
  <c r="I19" i="1"/>
  <c r="I18" i="1"/>
  <c r="H59" i="1"/>
  <c r="I59" i="1" s="1"/>
  <c r="H58" i="1"/>
  <c r="I58" i="1" s="1"/>
  <c r="H54" i="1"/>
  <c r="I54" i="1" s="1"/>
  <c r="H50" i="1"/>
  <c r="I50" i="1" s="1"/>
  <c r="H49" i="1"/>
  <c r="I49" i="1" s="1"/>
  <c r="H46" i="1"/>
  <c r="I46" i="1" s="1"/>
  <c r="H45" i="1"/>
  <c r="I45" i="1" s="1"/>
  <c r="H40" i="1"/>
  <c r="J28" i="1"/>
  <c r="J26" i="1"/>
  <c r="G38" i="1"/>
  <c r="F38" i="1"/>
  <c r="J23" i="1"/>
  <c r="J24" i="1"/>
  <c r="J25" i="1"/>
  <c r="J27" i="1"/>
  <c r="E24" i="1"/>
  <c r="E26" i="1"/>
  <c r="I99" i="1" l="1"/>
  <c r="H64" i="1"/>
  <c r="I64" i="1" s="1"/>
  <c r="G62" i="1"/>
  <c r="G61" i="1" s="1"/>
  <c r="G65" i="1" s="1"/>
  <c r="G25" i="1" s="1"/>
  <c r="A25" i="1" s="1"/>
  <c r="G26" i="1" s="1"/>
  <c r="I16" i="1"/>
  <c r="I40" i="1"/>
  <c r="H47" i="1"/>
  <c r="I47" i="1" s="1"/>
  <c r="H55" i="1"/>
  <c r="I55" i="1" s="1"/>
  <c r="F65" i="1"/>
  <c r="H57" i="1"/>
  <c r="I57" i="1" s="1"/>
  <c r="H53" i="1"/>
  <c r="I53" i="1" s="1"/>
  <c r="H63" i="1"/>
  <c r="I63" i="1" s="1"/>
  <c r="M220" i="23"/>
  <c r="M108" i="23"/>
  <c r="M207" i="23"/>
  <c r="M8" i="23"/>
  <c r="M244" i="23"/>
  <c r="M243" i="23" s="1"/>
  <c r="M213" i="23"/>
  <c r="M202" i="23"/>
  <c r="M197" i="23" s="1"/>
  <c r="AF249" i="23"/>
  <c r="M235" i="23"/>
  <c r="M228" i="23" s="1"/>
  <c r="M185" i="23"/>
  <c r="M184" i="23" s="1"/>
  <c r="M128" i="23"/>
  <c r="M121" i="23" s="1"/>
  <c r="M101" i="22"/>
  <c r="M78" i="22"/>
  <c r="G136" i="22"/>
  <c r="M50" i="22"/>
  <c r="M49" i="22" s="1"/>
  <c r="G46" i="22"/>
  <c r="G28" i="22"/>
  <c r="G97" i="22"/>
  <c r="G8" i="22"/>
  <c r="M218" i="21"/>
  <c r="M78" i="21"/>
  <c r="M165" i="21"/>
  <c r="M118" i="21"/>
  <c r="M99" i="21"/>
  <c r="G236" i="21"/>
  <c r="G157" i="21"/>
  <c r="G78" i="21"/>
  <c r="G183" i="21"/>
  <c r="G165" i="21"/>
  <c r="G126" i="21"/>
  <c r="M13" i="21"/>
  <c r="M8" i="21" s="1"/>
  <c r="M8" i="20"/>
  <c r="M50" i="20"/>
  <c r="G47" i="20"/>
  <c r="G66" i="20"/>
  <c r="M46" i="19"/>
  <c r="M62" i="19"/>
  <c r="M61" i="19" s="1"/>
  <c r="M34" i="19"/>
  <c r="M8" i="19" s="1"/>
  <c r="G46" i="19"/>
  <c r="M8" i="18"/>
  <c r="M326" i="18"/>
  <c r="M309" i="18"/>
  <c r="M226" i="18"/>
  <c r="AF350" i="18"/>
  <c r="G321" i="18"/>
  <c r="G309" i="18"/>
  <c r="G249" i="18"/>
  <c r="G201" i="18"/>
  <c r="G8" i="18"/>
  <c r="M8" i="17"/>
  <c r="M109" i="17"/>
  <c r="AF115" i="17"/>
  <c r="G100" i="17"/>
  <c r="G8" i="17"/>
  <c r="M8" i="16"/>
  <c r="M36" i="16"/>
  <c r="G86" i="16"/>
  <c r="G8" i="16"/>
  <c r="G36" i="16"/>
  <c r="AF99" i="16"/>
  <c r="M184" i="15"/>
  <c r="M215" i="15"/>
  <c r="M165" i="15"/>
  <c r="M97" i="15"/>
  <c r="M195" i="15"/>
  <c r="M135" i="15"/>
  <c r="M189" i="15"/>
  <c r="G165" i="15"/>
  <c r="M156" i="15"/>
  <c r="M144" i="15" s="1"/>
  <c r="M139" i="15"/>
  <c r="M96" i="15"/>
  <c r="M95" i="15" s="1"/>
  <c r="M24" i="15"/>
  <c r="M8" i="15" s="1"/>
  <c r="G97" i="15"/>
  <c r="G16" i="14"/>
  <c r="M11" i="14"/>
  <c r="M10" i="14" s="1"/>
  <c r="AF58" i="13"/>
  <c r="M24" i="13"/>
  <c r="M23" i="13" s="1"/>
  <c r="M8" i="12"/>
  <c r="AF54" i="12"/>
  <c r="H61" i="1" l="1"/>
  <c r="I61" i="1" s="1"/>
  <c r="H62" i="1"/>
  <c r="I62" i="1" s="1"/>
  <c r="A26" i="1"/>
  <c r="I65" i="1" l="1"/>
  <c r="J64" i="1" s="1"/>
  <c r="H65" i="1"/>
  <c r="G23" i="1"/>
  <c r="A23" i="1" s="1"/>
  <c r="G28" i="1"/>
  <c r="I104" i="1"/>
  <c r="I17" i="1"/>
  <c r="I21" i="1" s="1"/>
  <c r="J55" i="1" l="1"/>
  <c r="J46" i="1"/>
  <c r="J52" i="1"/>
  <c r="J61" i="1"/>
  <c r="J57" i="1"/>
  <c r="J62" i="1"/>
  <c r="J50" i="1"/>
  <c r="J54" i="1"/>
  <c r="J48" i="1"/>
  <c r="J44" i="1"/>
  <c r="J45" i="1"/>
  <c r="J59" i="1"/>
  <c r="J51" i="1"/>
  <c r="J43" i="1"/>
  <c r="J49" i="1"/>
  <c r="J56" i="1"/>
  <c r="J47" i="1"/>
  <c r="J58" i="1"/>
  <c r="J63" i="1"/>
  <c r="J41" i="1"/>
  <c r="J53" i="1"/>
  <c r="J40" i="1"/>
  <c r="J102" i="1"/>
  <c r="J88" i="1"/>
  <c r="J79" i="1"/>
  <c r="J83" i="1"/>
  <c r="J77" i="1"/>
  <c r="J101" i="1"/>
  <c r="J96" i="1"/>
  <c r="J81" i="1"/>
  <c r="J87" i="1"/>
  <c r="J89" i="1"/>
  <c r="J91" i="1"/>
  <c r="J73" i="1"/>
  <c r="J85" i="1"/>
  <c r="J72" i="1"/>
  <c r="J97" i="1"/>
  <c r="J100" i="1"/>
  <c r="J95" i="1"/>
  <c r="J74" i="1"/>
  <c r="J99" i="1"/>
  <c r="J78" i="1"/>
  <c r="J103" i="1"/>
  <c r="J94" i="1"/>
  <c r="J98" i="1"/>
  <c r="J93" i="1"/>
  <c r="J80" i="1"/>
  <c r="J75" i="1"/>
  <c r="J76" i="1"/>
  <c r="J82" i="1"/>
  <c r="J84" i="1"/>
  <c r="J86" i="1"/>
  <c r="J92" i="1"/>
  <c r="J90" i="1"/>
  <c r="G24" i="1"/>
  <c r="A27" i="1" s="1"/>
  <c r="A24" i="1"/>
  <c r="J65" i="1" l="1"/>
  <c r="J104" i="1"/>
  <c r="G29" i="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0352882A-6698-42E1-9A73-6DFAD6312A01}">
      <text>
        <r>
          <rPr>
            <sz val="9"/>
            <color indexed="81"/>
            <rFont val="Tahoma"/>
            <family val="2"/>
            <charset val="238"/>
          </rPr>
          <t>Jedná se o informaci, zda se jedná o položku, která je do rozpočtu zadána z cenové soustavy RTS, nebo vlastní.</t>
        </r>
      </text>
    </comment>
    <comment ref="T6" authorId="0" shapeId="0" xr:uid="{FD1BDD1B-6065-4B77-BBE8-63775980F82F}">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C3F35EEC-C9AA-47F2-B5AD-440A1098AFE3}">
      <text>
        <r>
          <rPr>
            <sz val="9"/>
            <color indexed="81"/>
            <rFont val="Tahoma"/>
            <family val="2"/>
            <charset val="238"/>
          </rPr>
          <t>Jedná se o informaci, zda se jedná o položku, která je do rozpočtu zadána z cenové soustavy RTS, nebo vlastní.</t>
        </r>
      </text>
    </comment>
    <comment ref="T6" authorId="0" shapeId="0" xr:uid="{025713DE-69E1-4811-9565-F7FF3097D7EB}">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2704819A-16BC-45F9-A690-ADCD7CFE380B}">
      <text>
        <r>
          <rPr>
            <sz val="9"/>
            <color indexed="81"/>
            <rFont val="Tahoma"/>
            <family val="2"/>
            <charset val="238"/>
          </rPr>
          <t>Jedná se o informaci, zda se jedná o položku, která je do rozpočtu zadána z cenové soustavy RTS, nebo vlastní.</t>
        </r>
      </text>
    </comment>
    <comment ref="T6" authorId="0" shapeId="0" xr:uid="{501576E5-C6DF-459D-B25F-138CA7417B31}">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8B9EB77D-A8DC-4373-80E1-784170EF2AF7}">
      <text>
        <r>
          <rPr>
            <sz val="9"/>
            <color indexed="81"/>
            <rFont val="Tahoma"/>
            <family val="2"/>
            <charset val="238"/>
          </rPr>
          <t>Jedná se o informaci, zda se jedná o položku, která je do rozpočtu zadána z cenové soustavy RTS, nebo vlastní.</t>
        </r>
      </text>
    </comment>
    <comment ref="T6" authorId="0" shapeId="0" xr:uid="{797ADB93-7E86-4EF4-81E1-F8E9E12A26E9}">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926BE391-15DC-4531-82D7-A5640997E882}">
      <text>
        <r>
          <rPr>
            <sz val="9"/>
            <color indexed="81"/>
            <rFont val="Tahoma"/>
            <family val="2"/>
            <charset val="238"/>
          </rPr>
          <t>Jedná se o informaci, zda se jedná o položku, která je do rozpočtu zadána z cenové soustavy RTS, nebo vlastní.</t>
        </r>
      </text>
    </comment>
    <comment ref="T6" authorId="0" shapeId="0" xr:uid="{BA4496EC-363A-45D3-8CE9-938D4B28F82A}">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B99787C5-2C75-43B0-AE92-2270CE78A6B1}">
      <text>
        <r>
          <rPr>
            <sz val="9"/>
            <color indexed="81"/>
            <rFont val="Tahoma"/>
            <family val="2"/>
            <charset val="238"/>
          </rPr>
          <t>Jedná se o informaci, zda se jedná o položku, která je do rozpočtu zadána z cenové soustavy RTS, nebo vlastní.</t>
        </r>
      </text>
    </comment>
    <comment ref="T6" authorId="0" shapeId="0" xr:uid="{CD48BCCB-E5B5-4BF1-8003-6F86C0D243C6}">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7C4C5319-3105-410E-8D6C-4B0F2FF94139}">
      <text>
        <r>
          <rPr>
            <sz val="9"/>
            <color indexed="81"/>
            <rFont val="Tahoma"/>
            <family val="2"/>
            <charset val="238"/>
          </rPr>
          <t>Jedná se o informaci, zda se jedná o položku, která je do rozpočtu zadána z cenové soustavy RTS, nebo vlastní.</t>
        </r>
      </text>
    </comment>
    <comment ref="T6" authorId="0" shapeId="0" xr:uid="{69D20870-2301-46CF-AC3E-CB56E5FEEC9E}">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46C7E0D2-068F-43C8-A41A-E8FB1E9973B3}">
      <text>
        <r>
          <rPr>
            <sz val="9"/>
            <color indexed="81"/>
            <rFont val="Tahoma"/>
            <family val="2"/>
            <charset val="238"/>
          </rPr>
          <t>Jedná se o informaci, zda se jedná o položku, která je do rozpočtu zadána z cenové soustavy RTS, nebo vlastní.</t>
        </r>
      </text>
    </comment>
    <comment ref="T6" authorId="0" shapeId="0" xr:uid="{9716E7D3-BD79-4202-AF57-517BF3C942E6}">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F3E5DD08-7141-436A-AB50-D2614A52E89A}">
      <text>
        <r>
          <rPr>
            <sz val="9"/>
            <color indexed="81"/>
            <rFont val="Tahoma"/>
            <family val="2"/>
            <charset val="238"/>
          </rPr>
          <t>Jedná se o informaci, zda se jedná o položku, která je do rozpočtu zadána z cenové soustavy RTS, nebo vlastní.</t>
        </r>
      </text>
    </comment>
    <comment ref="T6" authorId="0" shapeId="0" xr:uid="{A4CA060C-95B0-4666-91D6-CE3D5D42F2F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33C506AB-6449-45C3-B91B-2B2DFE0CFD96}">
      <text>
        <r>
          <rPr>
            <sz val="9"/>
            <color indexed="81"/>
            <rFont val="Tahoma"/>
            <family val="2"/>
            <charset val="238"/>
          </rPr>
          <t>Jedná se o informaci, zda se jedná o položku, která je do rozpočtu zadána z cenové soustavy RTS, nebo vlastní.</t>
        </r>
      </text>
    </comment>
    <comment ref="T6" authorId="0" shapeId="0" xr:uid="{265B67E4-2540-422B-9549-CEE1BD8E28BB}">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76D40686-0E68-4C66-806E-9E0AB926F5A3}">
      <text>
        <r>
          <rPr>
            <sz val="9"/>
            <color indexed="81"/>
            <rFont val="Tahoma"/>
            <family val="2"/>
            <charset val="238"/>
          </rPr>
          <t>Jedná se o informaci, zda se jedná o položku, která je do rozpočtu zadána z cenové soustavy RTS, nebo vlastní.</t>
        </r>
      </text>
    </comment>
    <comment ref="T6" authorId="0" shapeId="0" xr:uid="{86F6C579-D06D-4DB2-A53B-AA9BA0CF2902}">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Jana Bartošová</author>
  </authors>
  <commentList>
    <comment ref="S6" authorId="0" shapeId="0" xr:uid="{9F6BB646-D2CF-4F8D-AA12-594F32A43BDA}">
      <text>
        <r>
          <rPr>
            <sz val="9"/>
            <color indexed="81"/>
            <rFont val="Tahoma"/>
            <family val="2"/>
            <charset val="238"/>
          </rPr>
          <t>Jedná se o informaci, zda se jedná o položku, která je do rozpočtu zadána z cenové soustavy RTS, nebo vlastní.</t>
        </r>
      </text>
    </comment>
    <comment ref="T6" authorId="0" shapeId="0" xr:uid="{42EE4160-23A2-4550-B43B-FD81C35EDD91}">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<sst xmlns="http://schemas.openxmlformats.org/spreadsheetml/2006/main" count="8113" uniqueCount="1870">
  <si>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</si>
  <si>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</si>
  <si>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</si>
  <si>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</si>
  <si>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</si>
  <si>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</si>
  <si>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</si>
  <si>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</si>
  <si>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</si>
  <si>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</si>
  <si>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</si>
  <si>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</si>
  <si>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</si>
  <si>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</si>
  <si>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</si>
  <si>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</si>
  <si>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</si>
  <si>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</si>
  <si>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</si>
  <si>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</si>
  <si>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</si>
  <si>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</si>
  <si>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</si>
  <si>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</si>
  <si>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</si>
  <si>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</si>
  <si>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</si>
  <si>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</si>
  <si>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</si>
  <si>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</si>
  <si>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</si>
  <si>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</si>
  <si>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</si>
  <si>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</si>
  <si>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</si>
  <si>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</si>
  <si>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</si>
  <si>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</si>
  <si>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</si>
  <si>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</si>
  <si>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</si>
  <si>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</si>
  <si>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</si>
  <si>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1426-82</t>
  </si>
  <si>
    <t>ČOV Tábor Klokoty - kogenerační jednotka - PD</t>
  </si>
  <si>
    <t>Stavba</t>
  </si>
  <si>
    <t>Ostatní a vedlejší náklady</t>
  </si>
  <si>
    <t>00</t>
  </si>
  <si>
    <t>Ostatní a vedlejší náklady stavby</t>
  </si>
  <si>
    <t>Stavební objekt</t>
  </si>
  <si>
    <t>SO 04.07</t>
  </si>
  <si>
    <t>Plynová kompresorovna</t>
  </si>
  <si>
    <t>SO 04.7</t>
  </si>
  <si>
    <t>SO 04.08</t>
  </si>
  <si>
    <t>Strojovna technologického ohřevu kalu</t>
  </si>
  <si>
    <t>SO 04.8</t>
  </si>
  <si>
    <t>SO 04.09</t>
  </si>
  <si>
    <t>Strojní zahušťování kalu</t>
  </si>
  <si>
    <t>SO 04.9</t>
  </si>
  <si>
    <t>SO 04.12</t>
  </si>
  <si>
    <t>Základ pro kogeneraci</t>
  </si>
  <si>
    <t>SO 05.3</t>
  </si>
  <si>
    <t>Potrubí</t>
  </si>
  <si>
    <t>SO 05.3_0</t>
  </si>
  <si>
    <t>Příprava území</t>
  </si>
  <si>
    <t>SO 05.3_1</t>
  </si>
  <si>
    <t>Větev "A" - pitná voda do dolního areálu ČOV</t>
  </si>
  <si>
    <t>SO 05.3_2</t>
  </si>
  <si>
    <t>Větev "B" - odvodnění u jímky na tuky</t>
  </si>
  <si>
    <t>SO 05.3_3</t>
  </si>
  <si>
    <t>Větev "C" - nový hydrant</t>
  </si>
  <si>
    <t>SO 05.3_4</t>
  </si>
  <si>
    <t>Větev "D" - výtlak kalu z dolního do horního areálu</t>
  </si>
  <si>
    <t>SO 05.3_5</t>
  </si>
  <si>
    <t>Větev "E" - kanalizace z horního do dolního areálu</t>
  </si>
  <si>
    <t>SO 07.5</t>
  </si>
  <si>
    <t>Kabelové rozvody</t>
  </si>
  <si>
    <t>Provozní soubor</t>
  </si>
  <si>
    <t>PS 04</t>
  </si>
  <si>
    <t>Kabelové a plynové hospodářství</t>
  </si>
  <si>
    <t>PS 05</t>
  </si>
  <si>
    <t>Elektročást</t>
  </si>
  <si>
    <t>Celkem za stavbu</t>
  </si>
  <si>
    <t>CZK</t>
  </si>
  <si>
    <t>Rekapitulace dílů</t>
  </si>
  <si>
    <t>Typ dílu</t>
  </si>
  <si>
    <t>0</t>
  </si>
  <si>
    <t>1</t>
  </si>
  <si>
    <t>Zemní práce</t>
  </si>
  <si>
    <t>11</t>
  </si>
  <si>
    <t>Přípravné a přidružené práce</t>
  </si>
  <si>
    <t>2</t>
  </si>
  <si>
    <t>Základy a zvláštní zakládání</t>
  </si>
  <si>
    <t>3</t>
  </si>
  <si>
    <t>Svislé a kompletní konstrukce</t>
  </si>
  <si>
    <t>4</t>
  </si>
  <si>
    <t>Vodorovné konstrukce</t>
  </si>
  <si>
    <t>5</t>
  </si>
  <si>
    <t>Komunikace</t>
  </si>
  <si>
    <t>61</t>
  </si>
  <si>
    <t>Úpravy povrchů vnitřní</t>
  </si>
  <si>
    <t>62</t>
  </si>
  <si>
    <t>Úpravy povrchů vnější</t>
  </si>
  <si>
    <t>8</t>
  </si>
  <si>
    <t>Trubní vedení</t>
  </si>
  <si>
    <t>85</t>
  </si>
  <si>
    <t>Potrubí z trub litinových</t>
  </si>
  <si>
    <t>89</t>
  </si>
  <si>
    <t>Ostatní konstrukce na trubním vedení</t>
  </si>
  <si>
    <t>91</t>
  </si>
  <si>
    <t>Doplňující práce na komunikaci</t>
  </si>
  <si>
    <t>96</t>
  </si>
  <si>
    <t>Bourání konstrukcí</t>
  </si>
  <si>
    <t>97</t>
  </si>
  <si>
    <t>Přesuny suti a vybouraných hmot</t>
  </si>
  <si>
    <t>99</t>
  </si>
  <si>
    <t>Staveništní přesun hmot</t>
  </si>
  <si>
    <t>S</t>
  </si>
  <si>
    <t>Sanace</t>
  </si>
  <si>
    <t>S1</t>
  </si>
  <si>
    <t>Sanace - příprava</t>
  </si>
  <si>
    <t>S2</t>
  </si>
  <si>
    <t>713</t>
  </si>
  <si>
    <t>Izolace tepelné</t>
  </si>
  <si>
    <t>728</t>
  </si>
  <si>
    <t>Vzduchotechnika</t>
  </si>
  <si>
    <t>734</t>
  </si>
  <si>
    <t>Armatury</t>
  </si>
  <si>
    <t>737</t>
  </si>
  <si>
    <t>Tvarovky</t>
  </si>
  <si>
    <t>767</t>
  </si>
  <si>
    <t>Konstrukce zámečnické</t>
  </si>
  <si>
    <t>784</t>
  </si>
  <si>
    <t>Malby</t>
  </si>
  <si>
    <t>799</t>
  </si>
  <si>
    <t>Ostatní</t>
  </si>
  <si>
    <t>VAŠ</t>
  </si>
  <si>
    <t>Vystrojení armaturní šachty</t>
  </si>
  <si>
    <t>M23</t>
  </si>
  <si>
    <t>Montáže potrubí</t>
  </si>
  <si>
    <t>M46</t>
  </si>
  <si>
    <t>Zemní práce při montážích</t>
  </si>
  <si>
    <t>D96</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</si>
  <si>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</si>
  <si>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</si>
  <si>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</si>
  <si>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</si>
  <si>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</si>
  <si>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</si>
  <si>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</si>
  <si>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</si>
  <si>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</si>
  <si>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</si>
  <si>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</si>
  <si>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</si>
  <si>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</si>
  <si>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</si>
  <si>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</si>
  <si>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</si>
  <si>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</si>
  <si>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</si>
  <si>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</si>
  <si>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</si>
  <si>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</si>
  <si>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</si>
  <si>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</si>
  <si>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</si>
  <si>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</si>
  <si>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</si>
  <si>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</si>
  <si>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</si>
  <si>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</si>
  <si>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</si>
  <si>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</si>
  <si>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</si>
  <si>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</si>
  <si>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0 01</t>
  </si>
  <si>
    <t>Zařízení staveniště</t>
  </si>
  <si>
    <t>kompl</t>
  </si>
  <si>
    <t>Vlastní</t>
  </si>
  <si>
    <t>Indiv</t>
  </si>
  <si>
    <t>VRN</t>
  </si>
  <si>
    <t>Běžná</t>
  </si>
  <si>
    <t>POL99_8</t>
  </si>
  <si>
    <t>dle kapitoly 4a Technických pomínek</t>
  </si>
  <si>
    <t>POP</t>
  </si>
  <si>
    <t>0 02</t>
  </si>
  <si>
    <t>Vytyčení sítí, včetně aktualizací vyjádření jejich správců</t>
  </si>
  <si>
    <t>0 03</t>
  </si>
  <si>
    <t>Vytyčení stavby</t>
  </si>
  <si>
    <t>0 04</t>
  </si>
  <si>
    <t>Fotodokumentace během stavby</t>
  </si>
  <si>
    <t>dle kapitoly 4b Technických pomínek</t>
  </si>
  <si>
    <t>0 05</t>
  </si>
  <si>
    <t>Zpracování harmonogramu stavby a jeho aktualizace v průběhu stavby</t>
  </si>
  <si>
    <t>0 06</t>
  </si>
  <si>
    <t>Zajištění komplexních zkoušek</t>
  </si>
  <si>
    <t>dle kapitoly 4e Technických pomínek</t>
  </si>
  <si>
    <t>0 07</t>
  </si>
  <si>
    <t>Geodetické zaměření skutečného provedení</t>
  </si>
  <si>
    <t>0 08</t>
  </si>
  <si>
    <t>Aktualizace provozního řádu ČOV (dodatek)</t>
  </si>
  <si>
    <t>dle kapitoly 4f Technických pomínek</t>
  </si>
  <si>
    <t>0 09</t>
  </si>
  <si>
    <t>Doklady požadované k předání a převzetí díla</t>
  </si>
  <si>
    <t>dle kapitoly 4g Technických pomínek</t>
  </si>
  <si>
    <t>0 10</t>
  </si>
  <si>
    <t>Měření hluku pro Krajskou hygienickou stanici</t>
  </si>
  <si>
    <t>V rámci zkušebního provozu (před jeho ukončením a uvedením do provozu) musí být prokázáno výsledky měření získanými při přímém měření autorizovanou nebo akreditovanou laboratoří (dle par. 32a, 258/2000), že hluk z provozu záměru nepřekračuje hygienické limity hluku stanovené pro denní a noční dobu v chráněných venkovních prostorech a chráněných venkovních prostorech staveb a že jsou splněny požadavky vyplývající z paragrafu 30 zákona 258/2000 a VN 272/2011</t>
  </si>
  <si>
    <t>0 11</t>
  </si>
  <si>
    <t>Součinost provozovatele ČOV a zvýšené náklady provozovatele během stavby</t>
  </si>
  <si>
    <t xml:space="preserve">hod   </t>
  </si>
  <si>
    <t>běžná obsluha a elektrikáři ČOV</t>
  </si>
  <si>
    <t>0 12</t>
  </si>
  <si>
    <t>vedoucí provozu ČOV</t>
  </si>
  <si>
    <t>0 13</t>
  </si>
  <si>
    <t>technolog ČOV</t>
  </si>
  <si>
    <t>0 14</t>
  </si>
  <si>
    <t>Zajištění kontrol distributora EG.D</t>
  </si>
  <si>
    <t>Doložení splnění Technických podmínek připojení dle smlouvy o připojení výrobního zařízení k distribuční soustavě</t>
  </si>
  <si>
    <t>0 15</t>
  </si>
  <si>
    <t>Aktualizace havarijního plánu areálu ČOV</t>
  </si>
  <si>
    <t>Havarijní plán bude zpracován v souladu s paragrafem 39 odstavec 2 Vodního zákona a s náležitostmi dle vyhlášky 450/2005</t>
  </si>
  <si>
    <t>0 16</t>
  </si>
  <si>
    <t>Geologický dohled během stavby - 3 návštěvy na kontrolním dnu, včetně dopravy</t>
  </si>
  <si>
    <t>0 17</t>
  </si>
  <si>
    <t>Zpracování plánu BOZP</t>
  </si>
  <si>
    <t>0 18</t>
  </si>
  <si>
    <t>Součinnost zhotovitele během zkušebního provozu KGJ (předpoklad 12 měsíců)</t>
  </si>
  <si>
    <t>0 19</t>
  </si>
  <si>
    <t>Dodavatelská dokumentace - stavební část</t>
  </si>
  <si>
    <t>dopracování dle konkrétních nabídnutných strojů a zařízení dle kapitoly 4c Technických podmínek</t>
  </si>
  <si>
    <t>0 20</t>
  </si>
  <si>
    <t>Dodavatelská dokumentace - strojní část - tepel. rozvody, napojení KGJ na bioplyn</t>
  </si>
  <si>
    <t>0 21</t>
  </si>
  <si>
    <t>Dodavatelská dokumentace - elektro a ASŘ</t>
  </si>
  <si>
    <t>0 22</t>
  </si>
  <si>
    <t>Zajištění projednání a odsouhlasení dopracované PD distributorem EG.D</t>
  </si>
  <si>
    <t>Dopracovaná projektová dokumentace dle nabídnutých zařízení bude projednána a odsouhlasena s distributorem EG.D, dle podmínek smlouvy o připojení výrobního zařízení k distribuční soustavě.</t>
  </si>
  <si>
    <t>0 23</t>
  </si>
  <si>
    <t>Dokumentace skutečného provedení - stavební část</t>
  </si>
  <si>
    <t>dle kapitoly 4d Technických podmínek</t>
  </si>
  <si>
    <t>0 24</t>
  </si>
  <si>
    <t>Dokumentace skutečného provedení - strojní část - tepel.rozvody, napoj.KGJ na bioplyn,kogen.jednotka</t>
  </si>
  <si>
    <t>0 25</t>
  </si>
  <si>
    <t>Dokumentace skutečného provedení - elektro a ASŘ</t>
  </si>
  <si>
    <t>SUM</t>
  </si>
  <si>
    <t>před zprovozněním kogenerace, včetně všech distributorem požadovaných měření, revizí, kontrol.</t>
  </si>
  <si>
    <t>END</t>
  </si>
  <si>
    <t>Položkový soupis prací a dodávek</t>
  </si>
  <si>
    <t>11 101</t>
  </si>
  <si>
    <t>Závěrečný úklid</t>
  </si>
  <si>
    <t xml:space="preserve">m2    </t>
  </si>
  <si>
    <t>Práce</t>
  </si>
  <si>
    <t>POL1_</t>
  </si>
  <si>
    <t>3 4.7 001</t>
  </si>
  <si>
    <t>Zazdění ocelových potrubí DN150 do otvoru 450x300mm, vč.dodávky ocelového potrubí DN150 3xdl.400mm</t>
  </si>
  <si>
    <t>kus</t>
  </si>
  <si>
    <t>Agregovaná položka</t>
  </si>
  <si>
    <t>POL2_</t>
  </si>
  <si>
    <t>Včetně pomocného lešení o výšce podlahy do 1900 mm a pro zatížení do 1,5 kPa  (150 kg/m2).</t>
  </si>
  <si>
    <t>tl.stěny trubky 2mm vč. antikorozního nátěru</t>
  </si>
  <si>
    <t>622421143R00</t>
  </si>
  <si>
    <t>Omítky vnější stěn vápenocementové štukové,  , složitost 1÷ 2</t>
  </si>
  <si>
    <t>m2</t>
  </si>
  <si>
    <t>801-1</t>
  </si>
  <si>
    <t>RTS 25/ I</t>
  </si>
  <si>
    <t>POL1_1</t>
  </si>
  <si>
    <t>oprava venkovní stěny v rozsahu 15m2</t>
  </si>
  <si>
    <t>oprava štukové omítky uvažována na 20% plochy</t>
  </si>
  <si>
    <t>15*0,2</t>
  </si>
  <si>
    <t>VV</t>
  </si>
  <si>
    <t>622471317R00</t>
  </si>
  <si>
    <t xml:space="preserve">Nátěry a nástřiky vnějších stěn a pilířů základním a krycím nátěrem (nebo přestřikem povrchu) hmota akrylátová, složitost 1 ÷ 2,  </t>
  </si>
  <si>
    <t>Penetrace + 2 x krycí nátěr.</t>
  </si>
  <si>
    <t>SPI</t>
  </si>
  <si>
    <t>barvy dle stávajícího stavu</t>
  </si>
  <si>
    <t>96 4.7 001</t>
  </si>
  <si>
    <t>Otvor kruhový v trap.plechu tl.do 1,2mm D do 160 mm</t>
  </si>
  <si>
    <t>- otvor pro kabely v plechové trapézové stěně opláštění nádrže</t>
  </si>
  <si>
    <t>vč. klempířského začištění prostupu a likvidace odpadu</t>
  </si>
  <si>
    <t>970031060R01</t>
  </si>
  <si>
    <t>Vrtání jádrové do zdiva cihelného do D 60 mm</t>
  </si>
  <si>
    <t>m</t>
  </si>
  <si>
    <t>- otvor pro kabely vstupující do místnosti kompresorovny</t>
  </si>
  <si>
    <t>vč. začištění a likvidace suti</t>
  </si>
  <si>
    <t>požární ucpávka součástí PS</t>
  </si>
  <si>
    <t>d50mm : 0,40</t>
  </si>
  <si>
    <t>970031130R01</t>
  </si>
  <si>
    <t>Vrtání jádrové do zdiva cihelného do D 130 mm tl.350mm</t>
  </si>
  <si>
    <t xml:space="preserve">ks    </t>
  </si>
  <si>
    <t>- prostupy pro topnou vodu</t>
  </si>
  <si>
    <t>vč.zazděné chráničky d100mm a těsnící průchodky</t>
  </si>
  <si>
    <t>971035351R01</t>
  </si>
  <si>
    <t>Vybourání otv. zeď cihel. pl. 150x300mm, tl.35 cm, MC</t>
  </si>
  <si>
    <t>rozšíření otvoru po demontovaných mřížkách</t>
  </si>
  <si>
    <t>998011001R00</t>
  </si>
  <si>
    <t>Přesun hmot pro budovy s nosnou konstrukcí zděnou výšky do 6 m</t>
  </si>
  <si>
    <t>t</t>
  </si>
  <si>
    <t>Přesun hmot</t>
  </si>
  <si>
    <t>POL7_</t>
  </si>
  <si>
    <t>přesun hmot pro budovy občanské výstavby (JKSO 801), budovy pro bydlení (JKSO 803) budovy pro výrobu a služby (JKSO 812) s nosnou svislou konstrukcí zděnou z cihel nebo tvárnic nebo kovovou</t>
  </si>
  <si>
    <t>728415812R00</t>
  </si>
  <si>
    <t>Demontáž větrací nebo ventilační mřížky do průřezu 0,1 m2</t>
  </si>
  <si>
    <t>800-728</t>
  </si>
  <si>
    <t>mřížka z otvoru 300x300mm</t>
  </si>
  <si>
    <t>uvnitř a venku</t>
  </si>
  <si>
    <t>vč.likvidace</t>
  </si>
  <si>
    <t>784111202R00</t>
  </si>
  <si>
    <t>Příprava povrchu Penetrace (napouštění) podkladu akrylát, dvojnásobná</t>
  </si>
  <si>
    <t>800-784</t>
  </si>
  <si>
    <t>784115312R00</t>
  </si>
  <si>
    <t>Malby z malířských směsí  ,  , bělost 93 %, dvojnásobné</t>
  </si>
  <si>
    <t>784011221RT2</t>
  </si>
  <si>
    <t>Ostatní práce zakrytí předmětů,  , včetně dodávky fólie tl. 0,04 mm</t>
  </si>
  <si>
    <t>970031160R01</t>
  </si>
  <si>
    <t>Vrtání jádrové do zdiva cihelného do D 160 mm</t>
  </si>
  <si>
    <t>111203111R00</t>
  </si>
  <si>
    <t>Odtsranění pařezu odfrézováním do hloubky 500 mm pod úroveň terénu odstranění pařezu odfrézováním až do hloubky 500 mm</t>
  </si>
  <si>
    <t>823-1</t>
  </si>
  <si>
    <t>pi*0,35^2*1</t>
  </si>
  <si>
    <t>112101103R00</t>
  </si>
  <si>
    <t>Kácení stromů listnatých  o průměru kmene přes 500 do 700 mm</t>
  </si>
  <si>
    <t>800-1</t>
  </si>
  <si>
    <t>s odřezáním kmene a odvětvením, včetně případného odklizení kmene a větví na oddělené hromady na vzdálenost do 50 m nebo s naložením na dopravní prostředek,</t>
  </si>
  <si>
    <t>113107530R00</t>
  </si>
  <si>
    <t>Odstranění podkladů nebo krytů z kameniva hrubého drceného, v ploše jednotlivě do 50 m2, tloušťka vrstvy 300 mm</t>
  </si>
  <si>
    <t>822-1</t>
  </si>
  <si>
    <t>113108311R00</t>
  </si>
  <si>
    <t>Odstranění podkladů nebo krytů živičných, v ploše jednotlivě do 50 m2, tloušťka vrstvy 110 mm</t>
  </si>
  <si>
    <t>113202111R00</t>
  </si>
  <si>
    <t>Vytrhání obrub z krajníků nebo obrubníků stojatých</t>
  </si>
  <si>
    <t>s vybouráním lože, s přemístěním hmot na skládku na vzdálenost do 3 m nebo naložením na dopravní prostředek</t>
  </si>
  <si>
    <t>119001411R00</t>
  </si>
  <si>
    <t>Dočasné zajištění podzemního potrubí nebo vedení betonového potrubí  DN  do 200 mm</t>
  </si>
  <si>
    <t>ve výkopišti ve stavu a poloze, ve kterých byla na začátku zemních prací, a to podepřením, vzepřením nebo vyvěšením, případně s ochranným bedněním, se zřízením a odstraněním zajišťovací konstrukce a včetně opotřebení použitých materiálů,</t>
  </si>
  <si>
    <t>kanalizace DN200 : 6,0</t>
  </si>
  <si>
    <t>vodovod PE63 : 6,0</t>
  </si>
  <si>
    <t>výtlak kalu DN150 : 6,0</t>
  </si>
  <si>
    <t>119001421R00</t>
  </si>
  <si>
    <t>Dočasné zajištění podzemního potrubí nebo vedení kabelů do 3 kabelů</t>
  </si>
  <si>
    <t>131301201R00</t>
  </si>
  <si>
    <t>Hloubení zapažených jam a zářezů do 100 m3, v hornině 4, převážně ručně</t>
  </si>
  <si>
    <t>m3</t>
  </si>
  <si>
    <t>s urovnáním dna do předepsaného profilu a spádu, s případně nutným přemístěním výkopku ve výkopišti a dále buď s přemístěním výkopku na přilehlém terénu na vzdálenost do 3 m od kraje jámy nebo s naložením na dopravní prostředek</t>
  </si>
  <si>
    <t>26,9*3,5*0,6</t>
  </si>
  <si>
    <t>131301209R00</t>
  </si>
  <si>
    <t xml:space="preserve">Hloubení zapažených jam a zářezů příplatek za lepivost, v hornině 4,  </t>
  </si>
  <si>
    <t>Odkaz na mn. položky pořadí 8 : 56,49000</t>
  </si>
  <si>
    <t>139601103R00</t>
  </si>
  <si>
    <t>Ruční výkop jam, rýh a šachet v hornině 4</t>
  </si>
  <si>
    <t>s přehozením na vzdálenost do 5 m nebo s naložením na ruční dopravní prostředek</t>
  </si>
  <si>
    <t>předpoklad ručního kopání 40% objemu výkopových prací</t>
  </si>
  <si>
    <t>26,9*3,5*0,4</t>
  </si>
  <si>
    <t>151301301R00</t>
  </si>
  <si>
    <t>Zřízení rozepření zapažených stěn výkopů při roubení hnaném, hloubky do 4 m</t>
  </si>
  <si>
    <t>s potřebným přepažováním,</t>
  </si>
  <si>
    <t>26,9*3,5</t>
  </si>
  <si>
    <t>151301311R00</t>
  </si>
  <si>
    <t>Odstranění rozepření stěn výkopů při roubení hnaném, hloubky do 4 m</t>
  </si>
  <si>
    <t>s uložením materiálu na vzdálenost do 3 m od okraje výkopu,</t>
  </si>
  <si>
    <t>151301401R00</t>
  </si>
  <si>
    <t>Zřízení vzepření zapažených stěn výkopů při roubení hnaném, hloubky do 4 m</t>
  </si>
  <si>
    <t>151301411R00</t>
  </si>
  <si>
    <t>Odstranění vzepření stěn výkopů při roubení hnaném, hloubky do 4 m</t>
  </si>
  <si>
    <t>s uložením materiálu na vzdálenost do 3 m od kraje výkopu,</t>
  </si>
  <si>
    <t>161101101R00</t>
  </si>
  <si>
    <t>Svislé přemístění výkopku z horniny 1 až 4, při hloubce výkopu přes 1 do 2,5 m</t>
  </si>
  <si>
    <t>bez naložení do dopravní nádoby, ale s vyprázdněním dopravní nádoby na hromadu nebo na dopravní prostředek,</t>
  </si>
  <si>
    <t>161101501R00</t>
  </si>
  <si>
    <t>Svislé přemístění výkopku nošením z horniny 1 až 4</t>
  </si>
  <si>
    <t xml:space="preserve"> bez naložení, avšak s vyprázdněním nádoby na hromady nebo do dopravního prostředku, na každých třeba i započatých 3 m výšky,</t>
  </si>
  <si>
    <t>Odkaz na mn. položky pořadí 10 : 37,66000</t>
  </si>
  <si>
    <t>162701105R00</t>
  </si>
  <si>
    <t>Vodorovné přemístění výkopku z horniny 1 až 4, na vzdálenost přes 9 000  do 10 000 m</t>
  </si>
  <si>
    <t>po suchu, bez naložení výkopku, avšak se složením bez rozhrnutí, zpáteční cesta vozidla.</t>
  </si>
  <si>
    <t>přebytečná zemina z výkopu na skládku</t>
  </si>
  <si>
    <t>hloubení : 94,15</t>
  </si>
  <si>
    <t>obsyp : -63,29721</t>
  </si>
  <si>
    <t>162301403R00</t>
  </si>
  <si>
    <t>Vodorovné přemístění větví stromů listnatých, průměru kmene přes 500 do 700 mm, na vzdálenost do 5 000 m</t>
  </si>
  <si>
    <t xml:space="preserve"> s naložením, složením a dopravou,</t>
  </si>
  <si>
    <t>162301413R00</t>
  </si>
  <si>
    <t>Vodorovné přemístění kmenů stromů listnatých, průměru kmene přes 500 do 700 mm, na vzdálenost do 5 000 m</t>
  </si>
  <si>
    <t>162301423R00</t>
  </si>
  <si>
    <t>Vodorovné přemístění pařezů, průměru kmene přes 500 do 700 mm, na vzdálenost do 5 000 m</t>
  </si>
  <si>
    <t>162301903R00</t>
  </si>
  <si>
    <t>Vodorovné přemístění příplatek k cenám za každých dalších i započatých 5 000 m přes 5 000 m  větví stromů listnatých, průměru kmene přes 500 do 700 mm</t>
  </si>
  <si>
    <t>162301913R00</t>
  </si>
  <si>
    <t>Vodorovné přemístění příplatek k cenám za každých dalších i započatých 5 000 m přes 5 000 m  kmenů stromů listnatých, průměru kmene přes 500 do 700 mm</t>
  </si>
  <si>
    <t>162301923R00</t>
  </si>
  <si>
    <t>Vodorovné přemístění příplatek k cenám za každých dalších i započatých 5 000 m přes 5 000 m  pařezů, průměru kmene přes 500 do 700 mm</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</si>
  <si>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</si>
  <si>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</si>
  <si>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</si>
  <si>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kanalizace DN200 dl.6,0m : 0,9*(0,3+0,2)*6,0-pi*0,1^2*6,0</t>
  </si>
  <si>
    <t>výtlak DN150 dl.6,0m : 0,9*(0,3+0,15)*6,0-pi*0,075^2*6,0</t>
  </si>
  <si>
    <t>vodovod PE63 dl.6,0m : 0,9*0,36*6,0</t>
  </si>
  <si>
    <t>175101201R00</t>
  </si>
  <si>
    <t>Obsyp objektů bez prohození sypaniny</t>
  </si>
  <si>
    <t>sypaninou z vhodných hornin tř. 1 - 4 nebo materiálem, uloženým ve vzdálenosti do 30 m od vnějšího kraje objektu, pro jakoukoliv míru zhutnění,</t>
  </si>
  <si>
    <t>vč. hutnění po vrstvách</t>
  </si>
  <si>
    <t>hloubení jam : 94,15</t>
  </si>
  <si>
    <t>polštář : -9,228</t>
  </si>
  <si>
    <t>bet ZD : -0,6845</t>
  </si>
  <si>
    <t>ŽB : -pi*(1,25+0,15+0,3)^2*0,95</t>
  </si>
  <si>
    <t>jímka zbytek : -pi*(1,25+0,15)^2*2,0</t>
  </si>
  <si>
    <t>175101209R00</t>
  </si>
  <si>
    <t>Obsyp objektů příplatek za prohození sypaniny</t>
  </si>
  <si>
    <t>Odkaz na mn. položky pořadí 25 : 63,29721</t>
  </si>
  <si>
    <t>199000002R00</t>
  </si>
  <si>
    <t>Poplatky za skládku horniny 1- 4, skupina 17 05 04 z Katalogu odpadů</t>
  </si>
  <si>
    <t>Odkaz na mn. položky pořadí 17 : 30,85279</t>
  </si>
  <si>
    <t>151401201R01</t>
  </si>
  <si>
    <t>Pažení stěn výkopu hnané, hl.do 4 m</t>
  </si>
  <si>
    <t>pažení pomocí plechů</t>
  </si>
  <si>
    <t>3x rám HE 200 A celkem délka 3x 21m + svislé výztuže 6x 3,6m</t>
  </si>
  <si>
    <t>hmotnost rámu (43,3 kg/m3) cca 3700kg</t>
  </si>
  <si>
    <t>vč.dopravy na stavbu</t>
  </si>
  <si>
    <t>151401211R01</t>
  </si>
  <si>
    <t>Odstranění pažení stěn hnané, hl.do 4m</t>
  </si>
  <si>
    <t>115100001RAA</t>
  </si>
  <si>
    <t>Čerpání vody na dopravní výšku do 10 m a pohotovost záložní čerpací soupravy, přítok do 500 l</t>
  </si>
  <si>
    <t>h</t>
  </si>
  <si>
    <t>AP-HSV</t>
  </si>
  <si>
    <t>na dopravní výšku do 10 m, vč. pohotovosti záložní čerpací soupravy.</t>
  </si>
  <si>
    <t>předpoklad 3 týdny, 4 hod./den</t>
  </si>
  <si>
    <t>7*3*4</t>
  </si>
  <si>
    <t>212792112R00</t>
  </si>
  <si>
    <t>Montáž trativodů z flexibilních trubek jakékoliv DN</t>
  </si>
  <si>
    <t>827-1</t>
  </si>
  <si>
    <t>se zřízením štěrkopískového lože pod trubky a s jejich obsypem v průměrném celkovém množství do 0,15 m3/m,</t>
  </si>
  <si>
    <t>Položka obsahuje štěrkopískové lože a obsyp v průměrném celkovém množství do 0,15 m3/m a montáž flexibilních trubek. Položka je určena pro práce v otevřeném výkopu.</t>
  </si>
  <si>
    <t>271531114R00</t>
  </si>
  <si>
    <t>Polštáře zhutněné pod základy kamenivo drcené, frakce 8 - 16 mm</t>
  </si>
  <si>
    <t>800-2</t>
  </si>
  <si>
    <t>jímka : 26,9*0,3</t>
  </si>
  <si>
    <t>schod podsyp : 1,4*1,4*0,3</t>
  </si>
  <si>
    <t>schod výplň : 0,95*0,8*0,75</t>
  </si>
  <si>
    <t>273313311R00</t>
  </si>
  <si>
    <t>Beton základových desek prostý třídy C 8/10</t>
  </si>
  <si>
    <t>dodávka a uložení betonu do připravené konstrukce,</t>
  </si>
  <si>
    <t>3,7*3,7*0,05</t>
  </si>
  <si>
    <t>273323411RT7</t>
  </si>
  <si>
    <t>Beton základových desek železový vodostavební třídy C 25/30, stupeň vlivu prostředí XA1, odolnost proti chemicky agresivnímu prostředí</t>
  </si>
  <si>
    <t>bez dodávky a uložení výztuže</t>
  </si>
  <si>
    <t>XC2</t>
  </si>
  <si>
    <t>vč.límce proti vyplavání</t>
  </si>
  <si>
    <t>deska : pi*(1,25+0,15+0,3)^2*0,25</t>
  </si>
  <si>
    <t>límec : pi*(1,25+0,15+0,3)^2*0,7-pi*(1,25+0,15)^2*0,7</t>
  </si>
  <si>
    <t>273356021R00</t>
  </si>
  <si>
    <t>Bednění základových desek z betonu vodostavebního pro plochy rovné, zřízení</t>
  </si>
  <si>
    <t>801-5</t>
  </si>
  <si>
    <t>prostého i železového</t>
  </si>
  <si>
    <t>3,7*0,05*3</t>
  </si>
  <si>
    <t>273356022R00</t>
  </si>
  <si>
    <t>Bednění základových desek z betonu vodostavebního pro plochy rovné, odbednění</t>
  </si>
  <si>
    <t>Odkaz na mn. položky pořadí 36 : 0,55500</t>
  </si>
  <si>
    <t>273356031R00</t>
  </si>
  <si>
    <t>Bednění základových desek z betonu vodostavebního pro plochy zaoblené, zřízení</t>
  </si>
  <si>
    <t>2*pi*(1,25+0,15+0,3)*(0,25+0,7)</t>
  </si>
  <si>
    <t>273356032R00</t>
  </si>
  <si>
    <t>Bednění základových desek z betonu vodostavebního pro plochy zaoblené, odbednění</t>
  </si>
  <si>
    <t>Odkaz na mn. položky pořadí 38 : 10,14734</t>
  </si>
  <si>
    <t>273361314R00</t>
  </si>
  <si>
    <t>Výztuž základových desek mostů z ocelo B500B, průměru nad 12 mm</t>
  </si>
  <si>
    <t>821-1</t>
  </si>
  <si>
    <t>deska : pi*(1,25+0,15+0,3)^2*0,25*0,09</t>
  </si>
  <si>
    <t>límec : (pi*(1,25+0,15+0,3)^2*0,7-pi*(1,25+0,15)^2*0,7)*0,09</t>
  </si>
  <si>
    <t>274272110RT3</t>
  </si>
  <si>
    <t>Zdivo základové z bednicích tvárnic tloušťky 150 mm, výplň betonem C 16/20</t>
  </si>
  <si>
    <t>s výplní betonem, bez výztuže,</t>
  </si>
  <si>
    <t>schod : 1,1*0,75*2+0,8*0,75</t>
  </si>
  <si>
    <t>R 2 002</t>
  </si>
  <si>
    <t>Dočasná čerpací jímka d600mm tl.90mm v.2x1,0m prefabr. vč.štěrkového lože tl.200mm vč.čerpadla, DOD+MTŽ+DMTŽ</t>
  </si>
  <si>
    <t>28611223.A</t>
  </si>
  <si>
    <t>Trubka plastová drenážní spoj: drážkový; potrubí: jednovrstvé; materiál: PVC; povrch: žebrovaný; ohebná; DN = 100; vsakovací plocha = 34,0 cm2/m</t>
  </si>
  <si>
    <t>SPCM</t>
  </si>
  <si>
    <t>Specifikace</t>
  </si>
  <si>
    <t>POL3_1</t>
  </si>
  <si>
    <t>457311118R00</t>
  </si>
  <si>
    <t>Vyrovnávací beton beton C 25/30</t>
  </si>
  <si>
    <t>na vodorovné mostní konstrukci s očištěním podkladních ploch, provedený v předepsaném spádu,</t>
  </si>
  <si>
    <t>pi*1,25^2*0,185-0,4*0,4*0,1</t>
  </si>
  <si>
    <t>430320040RA0</t>
  </si>
  <si>
    <t>Schodiště ze železobetonu přímočaré, z betonu C 25/30, výztuž 90 kg/m3</t>
  </si>
  <si>
    <t>Beton, výztuž, bednění schodnic a podest, podepření bednění.</t>
  </si>
  <si>
    <t>vč. bednění a odbednění</t>
  </si>
  <si>
    <t>vč.výztuže KARI síť 6x100/6x100mm</t>
  </si>
  <si>
    <t>1,1*1,1*0,2</t>
  </si>
  <si>
    <t>564851111RT4</t>
  </si>
  <si>
    <t>Podklad ze štěrkodrti s rozprostřením a zhutněním frakce 0-63 mm, tloušťka po zhutnění 150 mm</t>
  </si>
  <si>
    <t>tl. vrsty 30cm, proto plocha uvažována 2x</t>
  </si>
  <si>
    <t>25*2</t>
  </si>
  <si>
    <t>564871111RT4</t>
  </si>
  <si>
    <t>Podklad ze štěrkodrti s rozprostřením a zhutněním frakce 0-63 mm, tloušťka po zhutnění 250 mm</t>
  </si>
  <si>
    <t>podloží : 25</t>
  </si>
  <si>
    <t>565161112R00</t>
  </si>
  <si>
    <t>Podklad z kameniva obaleného asfaltem ACP 22+, v pruhu šířky do 3 m, třídy 1, tloušťka po zhutnění 90 mm</t>
  </si>
  <si>
    <t>s rozprostřením a zhutněním</t>
  </si>
  <si>
    <t>25</t>
  </si>
  <si>
    <t>573231124R00</t>
  </si>
  <si>
    <t>Postřik spojovací kationaktivní emulzí KAE , množství zbytkového asfaltu 0,40 kg/m2</t>
  </si>
  <si>
    <t>bez posypu kamenivem</t>
  </si>
  <si>
    <t>25+25</t>
  </si>
  <si>
    <t>577131111R00</t>
  </si>
  <si>
    <t>Beton asfaltový s rozprostřením a zhutněním v pruhu šířky do 3 m, ACO 11+, tloušťky 40 mm, plochy přes 1000 m2</t>
  </si>
  <si>
    <t>577161124R00</t>
  </si>
  <si>
    <t>Beton asfaltový s rozprostřením a zhutněním v pruhu šířky do 3 m, ACL 16+, tloušťky 70 mm, plochy přes 1000 m2</t>
  </si>
  <si>
    <t>R599141111R01</t>
  </si>
  <si>
    <t>Vyplnění spár asfaltovou modifikovanou zálivkovou hmotou</t>
  </si>
  <si>
    <t>v místě napojení na stávající komunikaci</t>
  </si>
  <si>
    <t>899104111RT2</t>
  </si>
  <si>
    <t>Osazení poklopů litinových a ocelových včetně dodávky poklopu litinového s rámem   šachtového D 650 mm</t>
  </si>
  <si>
    <t>899721112R00</t>
  </si>
  <si>
    <t>Výstražné fólie výstražná fólie pro vodovod, šířka 30 cm</t>
  </si>
  <si>
    <t>vodovod : 6</t>
  </si>
  <si>
    <t>899711122R00</t>
  </si>
  <si>
    <t>Výstražné fólie výstražná fólie pro kanalizaci, šířka 30 cm</t>
  </si>
  <si>
    <t>kanalizace : 6,0</t>
  </si>
  <si>
    <t>výtlak : 6,0</t>
  </si>
  <si>
    <t>894411010RAF</t>
  </si>
  <si>
    <t>Šachty z betonových dílců vpusť uliční z dílců DN 450  s odkalištěm, hloubka 1,67 m, napojení DN 150, litinová mříž 500 x 500 mm 40 t, Mříž vtoková materiál: litina; pro uliční vpusť; zatížení: D 400; l = 500 mm; b = 500 mm</t>
  </si>
  <si>
    <t>kanalizační, obložením dna betonem C 25/30 z cementu portlandského nebo struskoportlandského, podkladní prstenec z prostého betonu C -/7,5 pod poklop do výšky 10 cm, dodávka a osazení poklopu litinového kruhového včetně rámu.</t>
  </si>
  <si>
    <t>89 4.9 001</t>
  </si>
  <si>
    <t>Prefa nádrž kruhová DN2500 hl.2,5m vč.zákrytové desky, DOD+MTŽ</t>
  </si>
  <si>
    <t>vč.dopravy</t>
  </si>
  <si>
    <t>zakrytí pojížděné</t>
  </si>
  <si>
    <t>2 otvory na poklop d600mm tř.D400, 1x otvor d250mm pro přítok, 1x otvor pro radarové měření</t>
  </si>
  <si>
    <t>vč. stupadel a platlí pro navařené kotevní výztuže</t>
  </si>
  <si>
    <t>917862111RT5</t>
  </si>
  <si>
    <t>Osazení silničního nebo chodníkového obrubníku včetně dodávky betonovéího obrubníku  1000/100/250 mm, stojatého, s boční opěrou z betonu prostého, do lože z betonu prostého C 12/15</t>
  </si>
  <si>
    <t>S dodáním hmot pro lože tl. 80-100 mm.</t>
  </si>
  <si>
    <t>919735113R00</t>
  </si>
  <si>
    <t>Řezání stávajících krytů nebo podkladů živičných, hloubky přes 100 do 150 mm</t>
  </si>
  <si>
    <t>včetně spotřeby vody</t>
  </si>
  <si>
    <t>960321271R00</t>
  </si>
  <si>
    <t>Bourání konstrukcí vodních staveb konstrukce ze železobetonu</t>
  </si>
  <si>
    <t>832-1</t>
  </si>
  <si>
    <t>s naložením vybouraných hmot a suti na dopravní prostředek nebo s odklizením na hromady do vzdálenosti 20 m</t>
  </si>
  <si>
    <t>Včetně bourání geotextilií, výplně otvorů tvárnic, drenáží, trubek a dilatačních prvků apod. zabudovaných v bouraných konstrukcích.</t>
  </si>
  <si>
    <t>schodiště : 2,5</t>
  </si>
  <si>
    <t>96 4.9 001</t>
  </si>
  <si>
    <t>Vrtání jádrové D 150 mm do ŽB stěny tl.300mm vč.segmentového těsnění okolo NE106mm</t>
  </si>
  <si>
    <t>96 4.9 002</t>
  </si>
  <si>
    <t>Vrtání jádrové D 150 mm do ŽB stěny tl.150mm vč.segmentového těsnění okolo NE106mm</t>
  </si>
  <si>
    <t>96 4.9 003</t>
  </si>
  <si>
    <t>Vrtání jádrové D 186 mm do ŽB stěny tl.150mm vč.pryžového těsnění</t>
  </si>
  <si>
    <t>979089001R00</t>
  </si>
  <si>
    <t>Poplatek za uložení odpadní štěrk a kamenivo, tř. odpadu 010408</t>
  </si>
  <si>
    <t>23,8*0,660</t>
  </si>
  <si>
    <t>979990121R00</t>
  </si>
  <si>
    <t>Poplatek za uložení suti - asfaltové pásy, skupina odpadu 170302</t>
  </si>
  <si>
    <t>801-3</t>
  </si>
  <si>
    <t>23,8*0,242</t>
  </si>
  <si>
    <t>979999978R00</t>
  </si>
  <si>
    <t>Poplatek za recyklaci, beton lehce vyztužený, kusovost do 1600 cm2, skupina 17 01 01 z Katalogu odpadů</t>
  </si>
  <si>
    <t>2,85*2,5</t>
  </si>
  <si>
    <t>979999981R00</t>
  </si>
  <si>
    <t>Poplatek za recyklaci, betonu, kusovost do 1600 cm2, skupina 17 01 01 z Katalogu odpadů</t>
  </si>
  <si>
    <t>0,27*4</t>
  </si>
  <si>
    <t>998012021R00</t>
  </si>
  <si>
    <t>Přesun hmot pro budovy s nosnou konstr. monolit. výšky do 6 m</t>
  </si>
  <si>
    <t>přesun hmot pro budovy občanské výstavby (JKSO 801), budovy pro bydlení (JKSO 803) budovy pro výrobu a služby (JKSO 812) s nosnou svislou konstrukcí monolitickou betonovou tyčovou nebo plošnou</t>
  </si>
  <si>
    <t>767 4.9 001</t>
  </si>
  <si>
    <t>Kryt na měření hladiny, DOD+MTŽ</t>
  </si>
  <si>
    <t>nerezový atypický výrobek</t>
  </si>
  <si>
    <t>nerez.trubka d250mm dl.200mm s atypickým víčkem (bude sahat nad asfalt)</t>
  </si>
  <si>
    <t>do trubky povede pod asfaltem povede chránička s kabelem - NEREZ d25mm dl.1,5m</t>
  </si>
  <si>
    <t>chránička vytažena u stěny objektu 400mm nad terén</t>
  </si>
  <si>
    <t>v trubce připevněn plech pro namontování sondy</t>
  </si>
  <si>
    <t>celková hmotnost 7,0kg</t>
  </si>
  <si>
    <t>podzemní čerpací komora : 50</t>
  </si>
  <si>
    <t>nadzemní méístnost zahuštění kalu : 10</t>
  </si>
  <si>
    <t>799 4.9 001</t>
  </si>
  <si>
    <t>Podlahový rošt OC 400x600mm vč.rámu 25mm s vaničkou, DOD+MTŽ</t>
  </si>
  <si>
    <t>460490012R00</t>
  </si>
  <si>
    <t>Fólie výstražná z PVC, šířka 33 cm</t>
  </si>
  <si>
    <t>červená pro elektrokabely</t>
  </si>
  <si>
    <t>979083117R00</t>
  </si>
  <si>
    <t>Vodorovné přemístění suti přes 5000 m do 6000 m</t>
  </si>
  <si>
    <t>800-6</t>
  </si>
  <si>
    <t>Přesun suti</t>
  </si>
  <si>
    <t>POL8_</t>
  </si>
  <si>
    <t>včetně naložení na dopravní prostředek a složení,</t>
  </si>
  <si>
    <t>979083191R00</t>
  </si>
  <si>
    <t>Vodorovné přemístění suti za každých dalších započatých 1000 m přes 6000 m</t>
  </si>
  <si>
    <t>uvažovaná vzdálenost celkem 10km</t>
  </si>
  <si>
    <t>122301101R00</t>
  </si>
  <si>
    <t>Odkopávky a  prokopávky nezapažené v hornině 4 do 100 m3</t>
  </si>
  <si>
    <t>s přehozením výkopku na vzdálenost do 3 m nebo s naložením na dopravní prostředek,</t>
  </si>
  <si>
    <t>chodník : 34*0,37</t>
  </si>
  <si>
    <t>131301110R00</t>
  </si>
  <si>
    <t>Hloubení nezapažených jam a zářezů do 50 m3, v hornině 4,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</si>
  <si>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</si>
  <si>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základ kogenerace : 9,5*5,5*0,7</t>
  </si>
  <si>
    <t>chodník : -34*(0,7-0,37)</t>
  </si>
  <si>
    <t>131301119R00</t>
  </si>
  <si>
    <t xml:space="preserve">Hloubení nezapažených jam a zářezů příplatek za lepivost, v hornině 4,  </t>
  </si>
  <si>
    <t>Odkaz na mn. položky pořadí 2 : 25,35500</t>
  </si>
  <si>
    <t>základové patky : 0,6*0,8*0,8*3</t>
  </si>
  <si>
    <t>chodník odkop : 34*0,37</t>
  </si>
  <si>
    <t>Odkaz na mn. položky pořadí 5 : 39,08700</t>
  </si>
  <si>
    <t>121100001RAA</t>
  </si>
  <si>
    <t>Sejmutí ornice naložení a uložení  odvoz do 1 000 m</t>
  </si>
  <si>
    <t>popř. lesní půdy s naložením, vodorovným přemístěním a složením na hromady nebo se zpětným přemístěním a rozprostřením.</t>
  </si>
  <si>
    <t>50*0,1</t>
  </si>
  <si>
    <t>181300010RAB</t>
  </si>
  <si>
    <t>Rozprostření ornice v rovině nebo svahu do 1 : 5 a osetí travou při tloušťce 150 mm, dovoz ornice ze vzdálenosti 1 000 m</t>
  </si>
  <si>
    <t>vč. urovnání ornice, naložení na skládce, vodorovným přemístěním ornice na místo rozprostření, založení trávníku osetím a dodávky travního semene.</t>
  </si>
  <si>
    <t>Včetně přesunu hmot.</t>
  </si>
  <si>
    <t>271531113R00</t>
  </si>
  <si>
    <t>Polštáře zhutněné pod základy kamenivo hrubé, drcené, frakce 16 - 32 mm</t>
  </si>
  <si>
    <t>1,3*4,6*0,7</t>
  </si>
  <si>
    <t>273313511R00</t>
  </si>
  <si>
    <t>Beton základových desek prostý třídy C 12/15</t>
  </si>
  <si>
    <t>2,94*6,24*0,05</t>
  </si>
  <si>
    <t>1,3*4,6*0,05</t>
  </si>
  <si>
    <t>273323611R00</t>
  </si>
  <si>
    <t xml:space="preserve">Beton základových desek železový vodostavební třídy C 30/37, stupeň vlivu prostředí XD3, odolnost proti korozi způsobené chloridy </t>
  </si>
  <si>
    <t>XC4, XF3</t>
  </si>
  <si>
    <t>2,1*5,4*0,2</t>
  </si>
  <si>
    <t>273351215RT1</t>
  </si>
  <si>
    <t>Bednění stěn základových desek zřízení</t>
  </si>
  <si>
    <t>svislé nebo šikmé (odkloněné) , půdorysně přímé nebo zalomené, stěn základových desek ve volných nebo zapažených jámách, rýhách, šachtách, včetně případných vzpěr,</t>
  </si>
  <si>
    <t>2,94*0,05*2+6,24*0,05*2</t>
  </si>
  <si>
    <t>1,3*0,05*2+4,6*0,05*2</t>
  </si>
  <si>
    <t>2,1*0,7*2+5,4*0,7*2+1,3*0,7*2+4,6*0,7*2</t>
  </si>
  <si>
    <t>2,1*0,2*2+5,4*0,2*2</t>
  </si>
  <si>
    <t>273351216R00</t>
  </si>
  <si>
    <t>Bednění stěn základových desek odstranění</t>
  </si>
  <si>
    <t>Včetně očištění, vytřídění a uložení bednicího materiálu.</t>
  </si>
  <si>
    <t>Odkaz na mn. položky pořadí 12 : 23,26800</t>
  </si>
  <si>
    <t>273361214R00</t>
  </si>
  <si>
    <t>Výztuž základových desek mostů z ocelo B500B, průměru do 12 mm</t>
  </si>
  <si>
    <t>2,1*5,4*0,2*0,09</t>
  </si>
  <si>
    <t>274313611R00</t>
  </si>
  <si>
    <t>Beton základových pasů prostý třídy C 16/20</t>
  </si>
  <si>
    <t>Včetně dodávky a uložení betonu a kamene.</t>
  </si>
  <si>
    <t>2,1*5,4*0,75-1,3*4,6*0,75</t>
  </si>
  <si>
    <t>274351216R00</t>
  </si>
  <si>
    <t>Bednění stěn základových pasů odstranění</t>
  </si>
  <si>
    <t>svislé nebo šikmé (odkloněné), půdorysně přímé nebo zalomené, stěn základových pasů ve volných nebo zapažených jámách, rýhách, šachtách, včetně případných vzpěr,</t>
  </si>
  <si>
    <t>Odkaz na mn. položky pořadí 17 : 20,10000</t>
  </si>
  <si>
    <t>274351111R00</t>
  </si>
  <si>
    <t>Bednění základových pásů tradiční oboustranné bednění základových pasů tradiční oboustranné</t>
  </si>
  <si>
    <t>831-2</t>
  </si>
  <si>
    <t>Včetně případně nutného přepažování a odstranění bednění.</t>
  </si>
  <si>
    <t>2,1*0,75*2+5,4*0,75*2+1,3*0,75*2+4,6*0,75*2</t>
  </si>
  <si>
    <t>275313611R00</t>
  </si>
  <si>
    <t>Beton základových patek prostý třídy C 16/20</t>
  </si>
  <si>
    <t>0,6*0,8*0,85*3</t>
  </si>
  <si>
    <t>275351215RT1</t>
  </si>
  <si>
    <t>Bednění stěn základových patek zřízení</t>
  </si>
  <si>
    <t>bednění svislé nebo šikmé (odkloněné), půdorysně přímé nebo zalomené, stěn základových patek ve volných nebo zapažených jámách, rýhách, šachtách, včetně případných vzpěr,</t>
  </si>
  <si>
    <t>část nad povrchem : (0,8*0,05*2+0,6*0,05*2)*3</t>
  </si>
  <si>
    <t>275351216R00</t>
  </si>
  <si>
    <t>Bednění stěn základových patek odstranění</t>
  </si>
  <si>
    <t>Včetně očištění, vytřídění a uložení bednícího materiálu.</t>
  </si>
  <si>
    <t>Odkaz na mn. položky pořadí 19 : 0,42000</t>
  </si>
  <si>
    <t>R 2 001</t>
  </si>
  <si>
    <t>Urovnání a přehutnění základové spáry</t>
  </si>
  <si>
    <t>9,5*5,5</t>
  </si>
  <si>
    <t>564871111RT2</t>
  </si>
  <si>
    <t>Podklad ze štěrkodrti s rozprostřením a zhutněním frakce 0-32 mm, tloušťka po zhutnění 250 mm</t>
  </si>
  <si>
    <t>596215040R00</t>
  </si>
  <si>
    <t>Kladení zámkové dlažby do drtě tloušťka dlažby 80 mm, tloušťka lože 40 mm</t>
  </si>
  <si>
    <t>s provedením lože z kameniva drceného, s vyplněním spár, s dvojitým hutněním a se smetením přebytečného materiálu na krajnici. S dodáním hmot pro lože a výplň spár.</t>
  </si>
  <si>
    <t>639571205R00</t>
  </si>
  <si>
    <t>Kačírek pro okapový chodník tl. 50 mm</t>
  </si>
  <si>
    <t>592451170R</t>
  </si>
  <si>
    <t>Dlažba betonová typ: obdélníkový; dl = 200 mm; š = 100 mm; tl = 80,0 mm; barva: šedá</t>
  </si>
  <si>
    <t>POL3_</t>
  </si>
  <si>
    <t>917862111R00</t>
  </si>
  <si>
    <t>Osazení silničního nebo chodníkového obrubníku stojatého, s boční opěrou z betonu prostého, do lože z betonu prostého C 12/15</t>
  </si>
  <si>
    <t>59217465R</t>
  </si>
  <si>
    <t>obrubník parkový materiál beton; l = 1000,0 mm; š = 80,0 mm; h = 250,0 mm; barva šedá</t>
  </si>
  <si>
    <t>767 4.12 001</t>
  </si>
  <si>
    <t>Sloup z ocelových válcovaných profilů z oceli tř.11 s žár.pozinkováním vč.kotvení, DOD+MTŽ</t>
  </si>
  <si>
    <t>podpěra vedení potrubí</t>
  </si>
  <si>
    <t>viz výkres č.6 části D1.1 projektové dokumentace</t>
  </si>
  <si>
    <t>celková hmotnost sloupu vč.kotevního a montážního materiálu 65kg</t>
  </si>
  <si>
    <t>111201101R00</t>
  </si>
  <si>
    <t>Odstranění křovin a stromů o průměru do 10 cm při celkové ploše do 1 000 m2</t>
  </si>
  <si>
    <t>s odstraněním kořenů a s případným nutným odklizením křovin a stromů na hromady na vzdálenost do 50 m nebo s naložením na dopravní prostředek, do sklonu terénu 1 : 5,</t>
  </si>
  <si>
    <t>horní areál ČOV : 180</t>
  </si>
  <si>
    <t>u Š1 dolní areál ČOV : 15</t>
  </si>
  <si>
    <t>mýcení pro přístup k trasám : 500</t>
  </si>
  <si>
    <t>112101101R00</t>
  </si>
  <si>
    <t>Kácení stromů listnatých  o průměru kmene přes 100 do 300 mm</t>
  </si>
  <si>
    <t>112101102R00</t>
  </si>
  <si>
    <t>Kácení stromů listnatých  o průměru kmene přes 300 do 500 mm</t>
  </si>
  <si>
    <t>112101123R00</t>
  </si>
  <si>
    <t>Kácení stromů jehličnatých bez odkornění  o průměru přes 500 do 700 mm</t>
  </si>
  <si>
    <t>112201111R00</t>
  </si>
  <si>
    <t>Odstranění pařezu průměr do 200 mm, v rovině nebo na svahu do 1:5</t>
  </si>
  <si>
    <t>s odklizením získaného dřeva na vzdálenost do 20 m, se složením na hromady nebo s naložením na dopravní prostředek, se zasypáním jámy, doplněním zeminy, zhutněním a úpravou terénu,</t>
  </si>
  <si>
    <t>112201113R00</t>
  </si>
  <si>
    <t>Odstranění pařezu průměr přes 300 do 400 mm, v rovině nebo na svahu do 1:5</t>
  </si>
  <si>
    <t>113152112R00</t>
  </si>
  <si>
    <t>Odstranění podkladů zpevněných ploch kamenivo drcené</t>
  </si>
  <si>
    <t>s přemístěním na skládku na vzdálenost do 20 m nebo s naložením na dopravní prostředek,</t>
  </si>
  <si>
    <t>zpevnění prov.příjezdové cesty : 500*0,15</t>
  </si>
  <si>
    <t>splavený materiál v dolní části : 50*0,1</t>
  </si>
  <si>
    <t>122201402R00</t>
  </si>
  <si>
    <t>Vykopávky v zemnících na suchu v hornině 3  přes 100 do 1 000 m3</t>
  </si>
  <si>
    <t>zemina pro urovnání cesty - horníé část - tl.40cm : 500*0,4</t>
  </si>
  <si>
    <t>zemina ze zuemníku pro urovnání povrchu provizorní příjezdové cesty</t>
  </si>
  <si>
    <t>Odkaz na mn. položky pořadí 8 : 200,00000</t>
  </si>
  <si>
    <t xml:space="preserve">zemina na skládku při uvádění do pův.stavu: : </t>
  </si>
  <si>
    <t>162301401R00</t>
  </si>
  <si>
    <t>Vodorovné přemístění větví stromů listnatých, průměru kmene přes 100 do 300 mm, na vzdálenost do 5 000 m</t>
  </si>
  <si>
    <t>162301402R00</t>
  </si>
  <si>
    <t>Vodorovné přemístění větví stromů listnatých, průměru kmene přes 300 do 500 mm, na vzdálenost do 5 000 m</t>
  </si>
  <si>
    <t>162301407R00</t>
  </si>
  <si>
    <t>Vodorovné přemístění větví stromů jehličnatých, průměru kmene přes 500 do 700 mm, na vzdálenost do 5 000 m</t>
  </si>
  <si>
    <t>162301411R00</t>
  </si>
  <si>
    <t>Vodorovné přemístění kmenů stromů listnatých, průměru kmene přes 100 do 300 mm, na vzdálenost do 5 000 m</t>
  </si>
  <si>
    <t>162301412R00</t>
  </si>
  <si>
    <t>Vodorovné přemístění kmenů stromů listnatých, průměru kmene přes 300 do 500 mm, na vzdálenost do 5 000 m</t>
  </si>
  <si>
    <t>162301417R00</t>
  </si>
  <si>
    <t>Vodorovné přemístění kmenů stromů jehličnatých, průměru kmene přes 500 do 700 mm, na vzdálenost do 5 000 m</t>
  </si>
  <si>
    <t>162301421R00</t>
  </si>
  <si>
    <t>Vodorovné přemístění pařezů, průměru kmene přes 100 do 300 mm, na vzdálenost do 5 000 m</t>
  </si>
  <si>
    <t>162301422R00</t>
  </si>
  <si>
    <t>Vodorovné přemístění pařezů, průměru kmene přes 300 do 500 mm, na vzdálenost do 5 000 m</t>
  </si>
  <si>
    <t>162301901R00</t>
  </si>
  <si>
    <t>Vodorovné přemístění příplatek k cenám za každých dalších i započatých 5 000 m přes 5 000 m  větví stromů listnatých, průměru kmene přes 100 do 300 mm</t>
  </si>
  <si>
    <t>162301902R00</t>
  </si>
  <si>
    <t>Vodorovné přemístění příplatek k cenám za každých dalších i započatých 5 000 m přes 5 000 m  větví stromů listnatých, průměru kmene přes 300 do 500 mm</t>
  </si>
  <si>
    <t>162301907R00</t>
  </si>
  <si>
    <t>Vodorovné přemístění příplatek k cenám za každých dalších i započatých 5 000 m přes 5 000 m  větví stromů jehličnatých, průměru kmene přes 500 do 700 mm</t>
  </si>
  <si>
    <t>162301911R00</t>
  </si>
  <si>
    <t>Vodorovné přemístění příplatek k cenám za každých dalších i započatých 5 000 m přes 5 000 m  kmenů stromů listnatých, průměru kmene přes 100 do 300 mm</t>
  </si>
  <si>
    <t>162301912R00</t>
  </si>
  <si>
    <t>Vodorovné přemístění příplatek k cenám za každých dalších i započatých 5 000 m přes 5 000 m  kmenů stromů listnatých, průměru kmene přes 300 do 500 mm</t>
  </si>
  <si>
    <t>162301917R00</t>
  </si>
  <si>
    <t>Vodorovné přemístění příplatek k cenám za každých dalších i započatých 5 000 m přes 5 000 m  kmenů stromů jehličnatých, průměru kmene přes 500 do 700 mm</t>
  </si>
  <si>
    <t>162301921R00</t>
  </si>
  <si>
    <t>Vodorovné přemístění příplatek k cenám za každých dalších i započatých 5 000 m přes 5 000 m  pařezů, průměru kmene přes 100 do 300 mm</t>
  </si>
  <si>
    <t>162301922R00</t>
  </si>
  <si>
    <t>Vodorovné přemístění příplatek k cenám za každých dalších i započatých 5 000 m přes 5 000 m  pařezů, průměru kmene přes 300 do 500 mm</t>
  </si>
  <si>
    <t>181101102R00</t>
  </si>
  <si>
    <t>Úprava pláně v zářezech v hornině 1 až 4, se zhutněním</t>
  </si>
  <si>
    <t>vyrovnáním výškových rozdílů, ploch vodorovných a ploch do sklonu 1 : 5.</t>
  </si>
  <si>
    <t>urovnání prov.cesty - horní část - zemina ze zemníku : 500</t>
  </si>
  <si>
    <t>odstraněná zemina pro urovnání cesty - uvedení do původního stavu</t>
  </si>
  <si>
    <t>111201102R01</t>
  </si>
  <si>
    <t>Odstranění křovin i s kořeny na ploše do 10000 m2 - svažitý terén</t>
  </si>
  <si>
    <t>Součástí položky je i odstranění kořenů příp. nutné odklizení křovin a stromů na hromady do 50 m nebo s naložením na dopravní prostředek.</t>
  </si>
  <si>
    <t>prac.pruh pro stavbu vdv : 3000</t>
  </si>
  <si>
    <t>162301501R01</t>
  </si>
  <si>
    <t>Vodorovné přemístění křovin do  10000 m</t>
  </si>
  <si>
    <t>převoz k likvidaci (např. štěpkování) - pro další využití</t>
  </si>
  <si>
    <t>vč.složení na daném místě</t>
  </si>
  <si>
    <t>provizorní příjezd ke stavbě - horní část : 500*0,1</t>
  </si>
  <si>
    <t>provizorní příjezd - horní část- uvedení do pův.stavu : 500</t>
  </si>
  <si>
    <t>184201117RAA</t>
  </si>
  <si>
    <t>Výsadba stromů a keřů s balem bez dodávky dřevin  v rovině, výšky do 350 cm</t>
  </si>
  <si>
    <t>Hloubení jamek v hornině 1 až 4 bez výměny půdy, s případným naložením přebytečných výkopků na dopravní prostředek, s odvozem na vzdálenost do 20 km a se složením. Výsadba stromu s balem se zalitím. Dovoz vody. Ukotvení dřeviny třemi a více kůly, s ochranou proti poškození v místě vzepření. Osazení kůlů k dřevině s uvázáním. Dodávka kůlů, příček a motouzu.</t>
  </si>
  <si>
    <t>R02656048R1</t>
  </si>
  <si>
    <t>Lípa malolistá - Tilia cordata obvod kmene 12 - 14 cm, s balem, vysokokmen</t>
  </si>
  <si>
    <t>11 5.3.0 001</t>
  </si>
  <si>
    <t>Náhradní zásobení pitnou vodou - cisterna</t>
  </si>
  <si>
    <t>montáž hydrantu - odstávka horní i dolní areál cca 4hod. - cisterny v obou</t>
  </si>
  <si>
    <t>přepojení vodovodu mezi horním a dolním areálem - cca 1 den - cisterna v dolním areálu</t>
  </si>
  <si>
    <t>zpevnění prov.příjezdové cesty - horní část : 500</t>
  </si>
  <si>
    <t>příjezd v dolní části : 500</t>
  </si>
  <si>
    <t>91 5.3 001</t>
  </si>
  <si>
    <t>Čištění ocelového žlabu pro odvedenístékající vody mimo cestu vč.likvidace nánosu</t>
  </si>
  <si>
    <t xml:space="preserve">m     </t>
  </si>
  <si>
    <t>prov.cesta - uvedení do pův.stavu - horní část : 500*0,15*1,3</t>
  </si>
  <si>
    <t>(0,8+0,1)*(8,0+5,0)</t>
  </si>
  <si>
    <t>113108320R00</t>
  </si>
  <si>
    <t>Odstranění podkladů nebo krytů živičných, v ploše jednotlivě do 50 m2, tloušťka vrstvy 200 mm</t>
  </si>
  <si>
    <t>(0,8+0,1+0,2+0,2)*(8,0+5,0)</t>
  </si>
  <si>
    <t>3,0*4</t>
  </si>
  <si>
    <t>122201401R00</t>
  </si>
  <si>
    <t>Vykopávky v zemnících na suchu v hornině 3  do 100 m3</t>
  </si>
  <si>
    <t>zbývající zemina potřebná k zásypu</t>
  </si>
  <si>
    <t>zemina z hloubení ve tř.4 : -208,44</t>
  </si>
  <si>
    <t>zemina potřebná k zásypu : 241,002</t>
  </si>
  <si>
    <t>130001101R00</t>
  </si>
  <si>
    <t>Příplatek k cenám za ztížené vykopávky v horninách jakékoliv třídy</t>
  </si>
  <si>
    <t>Příplatek k cenám hloubených vykopávek za ztížení vykopávky v blízkosti podzemního vedení nebo výbušnin pro jakoukoliv třídu horniny.</t>
  </si>
  <si>
    <t>ruční kopání</t>
  </si>
  <si>
    <t>kabely : (0,8+0,1)*1,5*4</t>
  </si>
  <si>
    <t>potrubí : (0,8+0,1)*1,5*1</t>
  </si>
  <si>
    <t>132301212R00</t>
  </si>
  <si>
    <t xml:space="preserve">Hloubení rýh šířky přes 60 do 200 cm do 1000 m3, v hornině 4,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</si>
  <si>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</si>
  <si>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předpoklad - 60% objemu výkopu</t>
  </si>
  <si>
    <t xml:space="preserve">větev A: : </t>
  </si>
  <si>
    <t>asfalt : (0,8+0,1)*1,2*8,0*0,6</t>
  </si>
  <si>
    <t>panely : (0,8+0,1)*1,3*6,0*0,6</t>
  </si>
  <si>
    <t>nezp. : (0,8+0,1)*1,6*55,0*0,6</t>
  </si>
  <si>
    <t>polní cesta : (0,8+0,1)*1,6*3,0*0,6</t>
  </si>
  <si>
    <t>les : (0,8+0,1)*1,5*123,0*0,6</t>
  </si>
  <si>
    <t>zahrada : (0,8+0,1)*1,4*23,5*0,6</t>
  </si>
  <si>
    <t>nezp. : (0,8+0,1)*1,6*23,5*0,6</t>
  </si>
  <si>
    <t>asfalt (potrubí kolektorem) : 0</t>
  </si>
  <si>
    <t>nezp. : (0,8+0,1)*1,4*14,0*0,6</t>
  </si>
  <si>
    <t>šachta : (0,8+0,1)*1,2*1,0*0,6</t>
  </si>
  <si>
    <t>132401211R00</t>
  </si>
  <si>
    <t xml:space="preserve">Hloubení rýh šířky přes 60 do 200 cm jakékoliv množství, v hornině 5, hloubení strojně </t>
  </si>
  <si>
    <t>předpoklad - 20% objemu výkopu</t>
  </si>
  <si>
    <t>asfalt : (0,8+0,1)*1,2*8,0*0,2</t>
  </si>
  <si>
    <t>panely : (0,8+0,1)*1,3*6,0*0,2</t>
  </si>
  <si>
    <t>nezp. : (0,8+0,1)*1,6*55,0*0,2</t>
  </si>
  <si>
    <t>polní cesta : (0,8+0,1)*1,6*3,0*0,2</t>
  </si>
  <si>
    <t>les : (0,8+0,1)*1,5*123,0*0,2</t>
  </si>
  <si>
    <t>zahrada : (0,8+0,1)*1,4*23,5*0,2</t>
  </si>
  <si>
    <t>nezp. : (0,8+0,1)*1,6*23,5*0,2</t>
  </si>
  <si>
    <t>nezp. : (0,8+0,1)*1,4*14,0*0,2</t>
  </si>
  <si>
    <t>šachta : (0,8+0,1)*1,2*1,0*0,2</t>
  </si>
  <si>
    <t>132501211R00</t>
  </si>
  <si>
    <t>Hloubení rýh šířky přes 60 do 200 cm jakékoliv množství, v hornině 6, skalní frézou</t>
  </si>
  <si>
    <t>předpoklad - 10% objemu výkopu</t>
  </si>
  <si>
    <t>asfalt : (0,8+0,1)*1,2*8,0*0,1</t>
  </si>
  <si>
    <t>panely : (0,8+0,1)*1,3*6,0*0,1</t>
  </si>
  <si>
    <t>nezp. : (0,8+0,1)*1,6*55,0*0,1</t>
  </si>
  <si>
    <t>polní cesta : (0,8+0,1)*1,6*3,0*0,1</t>
  </si>
  <si>
    <t>les : (0,8+0,1)*1,5*123,0*0,1</t>
  </si>
  <si>
    <t>zahrada : (0,8+0,1)*1,4*23,5*0,1</t>
  </si>
  <si>
    <t>nezp. : (0,8+0,1)*1,6*23,5*0,1</t>
  </si>
  <si>
    <t>nezp. : (0,8+0,1)*1,4*14,0*0,1</t>
  </si>
  <si>
    <t>šachta : (0,8+0,1)*1,2*1,0*0,1</t>
  </si>
  <si>
    <t>132601201R00</t>
  </si>
  <si>
    <t>Hloubení rýh šířky přes 60 do 200 cm jakékoliv množství, v hornině 7, hloubení ručně i strojně</t>
  </si>
  <si>
    <t>151101101R00</t>
  </si>
  <si>
    <t>Zřízení pažení a rozepření stěn rýh příložné  pro jakoukoliv mezerovitost, hloubky do 2 m</t>
  </si>
  <si>
    <t>pro podzemní vedení pro všechny šířky rýhy,</t>
  </si>
  <si>
    <t>asfalt : 1,2*8,0*2</t>
  </si>
  <si>
    <t>panely : 1,3*6,0*2</t>
  </si>
  <si>
    <t>nezp. : 1,6*55,0*2</t>
  </si>
  <si>
    <t>polní cesta : 1,6*3,0*2</t>
  </si>
  <si>
    <t>les : 1,5*123,0*2</t>
  </si>
  <si>
    <t>zahrada : 1,4*23,5*2</t>
  </si>
  <si>
    <t>nezp. : 1,6*23,5*2</t>
  </si>
  <si>
    <t>nezp. : 1,4*14,0*2</t>
  </si>
  <si>
    <t>šachta : 1,2*1,0*2</t>
  </si>
  <si>
    <t>151101111R00</t>
  </si>
  <si>
    <t>Odstranění pažení a rozepření rýh příložné , hloubky do 2 m</t>
  </si>
  <si>
    <t>pro podzemní vedení s uložením materiálu na vzdálenost do 3 m od kraje výkopu,</t>
  </si>
  <si>
    <t>Odkaz na mn. položky pořadí 11 : 772,00000</t>
  </si>
  <si>
    <t>asfalt : (0,8+0,1)*1,2*8,0*0,6*0,5</t>
  </si>
  <si>
    <t>panely : (0,8+0,1)*1,3*6,0*0,6*0,5</t>
  </si>
  <si>
    <t>nezp. : (0,8+0,1)*1,6*55,0*0,6*0,5</t>
  </si>
  <si>
    <t>polní cesta : (0,8+0,1)*1,6*3,0*0,6*0,5</t>
  </si>
  <si>
    <t>les : (0,8+0,1)*1,5*123,0*0,6*0,5</t>
  </si>
  <si>
    <t>zahrada : (0,8+0,1)*1,4*23,5*0,6*0,5</t>
  </si>
  <si>
    <t>nezp. : (0,8+0,1)*1,6*23,5*0,6*0,5</t>
  </si>
  <si>
    <t>nezp. : (0,8+0,1)*1,4*14,0*0,6*0,5</t>
  </si>
  <si>
    <t>šachta : (0,8+0,1)*1,2*1,0*0,6*0,5</t>
  </si>
  <si>
    <t>161101151R00</t>
  </si>
  <si>
    <t>Svislé přemístění výkopku z horniny 5 až 7, při hloubce výkopu přes 1 do 2,5 m</t>
  </si>
  <si>
    <t>asfalt : (0,8+0,1)*1,2*8,0*(0,2+0,1+0,1)*0,5</t>
  </si>
  <si>
    <t>panely : (0,8+0,1)*1,3*6,0*(0,2+0,1+0,1)*0,5</t>
  </si>
  <si>
    <t>nezp. : (0,8+0,1)*1,6*55,0*(0,2+0,1+0,1)*0,5</t>
  </si>
  <si>
    <t>polní cesta : (0,8+0,1)*1,6*3,0*(0,2+0,1+0,1)*0,5</t>
  </si>
  <si>
    <t>les : (0,8+0,1)*1,5*123,0*(0,2+0,1+0,1)*0,5</t>
  </si>
  <si>
    <t>zahrada : (0,8+0,1)*1,4*23,5*(0,2+0,1+0,1)*0,5</t>
  </si>
  <si>
    <t>nezp. : (0,8+0,1)*1,6*23,5*(0,2+0,1+0,1)*0,5</t>
  </si>
  <si>
    <t>nezp. : (0,8+0,1)*1,4*14,0*(0,2+0,1+0,1)*0,5</t>
  </si>
  <si>
    <t>šachta : (0,8+0,1)*1,2*1,0*(0,2+0,1+0,1)*0,5</t>
  </si>
  <si>
    <t>zbývající zemina potřebná k zásypu - ze zemníku</t>
  </si>
  <si>
    <t>162701155R00</t>
  </si>
  <si>
    <t>Vodorovné přemístění výkopku z horniny 5 až 7, na vzdálenost přes 9 000  do 10 000 m</t>
  </si>
  <si>
    <t>asfalt : (0,8+0,1)*1,2*8,0*(0,2+0,1+0,1)</t>
  </si>
  <si>
    <t>panely : (0,8+0,1)*1,3*6,0*(0,2+0,1+0,1)</t>
  </si>
  <si>
    <t>nezp. : (0,8+0,1)*1,6*55,0*(0,2+0,1+0,1)</t>
  </si>
  <si>
    <t>polní cesta : (0,8+0,1)*1,6*3,0*(0,2+0,1+0,1)</t>
  </si>
  <si>
    <t>les : (0,8+0,1)*1,5*123,0*(0,2+0,1+0,1)</t>
  </si>
  <si>
    <t>zahrada : (0,8+0,1)*1,4*23,5*(0,2+0,1+0,1)</t>
  </si>
  <si>
    <t>nezp. : (0,8+0,1)*1,6*23,5*(0,2+0,1+0,1)</t>
  </si>
  <si>
    <t>nezp. : (0,8+0,1)*1,4*14,0*(0,2+0,1+0,1)</t>
  </si>
  <si>
    <t>šachta : (0,8+0,1)*1,2*1,0*(0,2+0,1+0,1)</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</si>
  <si>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</si>
  <si>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</si>
  <si>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</si>
  <si>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</si>
  <si>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asfalt : (0,8+0,1)*(1,2-0,1-0,36)*8,0</t>
  </si>
  <si>
    <t>panely : (0,8+0,1)*(1,3-0,1-0,36)*6,0</t>
  </si>
  <si>
    <t>nezp. : (0,8+0,1)*(1,6-0,1-0,36)*55,0</t>
  </si>
  <si>
    <t>polní cesta : (0,8+0,1)*(1,6-0,1-0,36)*3,0</t>
  </si>
  <si>
    <t>les : (0,8+0,1)*(1,5-0,1-0,36)*123,0</t>
  </si>
  <si>
    <t>zahrada : (0,8+0,1)*(1,4-0,1-0,36)*23,5</t>
  </si>
  <si>
    <t>nezp. : (0,8+0,1)*(1,6-0,1-0,36)*23,5</t>
  </si>
  <si>
    <t>nezp. : (0,8+0,1)*(1,4-0,1-0,36)*14,0</t>
  </si>
  <si>
    <t>šachta : (0,8+0,1)*(1,2-0,1-0,36)*1,0</t>
  </si>
  <si>
    <t>asfalt : (0,8+0,1)*0,36*8,0</t>
  </si>
  <si>
    <t>panely : (0,8+0,1)*0,36*6,0</t>
  </si>
  <si>
    <t>nezp. : (0,8+0,1)*0,36*55,0</t>
  </si>
  <si>
    <t>polní cesta : (0,8+0,1)*0,36*3,0</t>
  </si>
  <si>
    <t>les : (0,8+0,1)*0,36*123,0</t>
  </si>
  <si>
    <t>zahrada : (0,8+0,1)*0,36*23,5</t>
  </si>
  <si>
    <t>nezp. : (0,8+0,1)*0,36*23,5</t>
  </si>
  <si>
    <t>nezp. : (0,8+0,1)*0,36*14,0</t>
  </si>
  <si>
    <t>šachta : (0,8+0,1)*0,36*1,0</t>
  </si>
  <si>
    <t>199000003R00</t>
  </si>
  <si>
    <t>Poplatky za skládku horniny 5 - 7, skupina 17 05 04 z Katalogu odpadů</t>
  </si>
  <si>
    <t>1 05.31 001</t>
  </si>
  <si>
    <t>Kopaná sonda ručně pro zjištění uložení potrubí výtlaku kalu</t>
  </si>
  <si>
    <t>3,0*23,5*0,15</t>
  </si>
  <si>
    <t>3,0*23,5</t>
  </si>
  <si>
    <t>261,4-5,0</t>
  </si>
  <si>
    <t>28611223.AR</t>
  </si>
  <si>
    <t>388129720R0R</t>
  </si>
  <si>
    <t>Montáž prefa.kanálů ze ŽB, krycích desek do 1 t</t>
  </si>
  <si>
    <t>zpětné osazení krycích desek šachty nad komunikací</t>
  </si>
  <si>
    <t>451572111R00</t>
  </si>
  <si>
    <t>Lože pod potrubí, stoky a drobné objekty z kameniva drobného těženého 0÷4 mm</t>
  </si>
  <si>
    <t>POL1_0</t>
  </si>
  <si>
    <t>v otevřeném výkopu,</t>
  </si>
  <si>
    <t>asfalt : (0,8+0,1)*0,1*8,0</t>
  </si>
  <si>
    <t>panely : (0,8+0,1)*0,1*6,0</t>
  </si>
  <si>
    <t>nezp. : (0,8+0,1)*0,1*55,0</t>
  </si>
  <si>
    <t>polní cesta : (0,8+0,1)*0,1*3,0</t>
  </si>
  <si>
    <t>les : (0,8+0,1)*0,1*123,0</t>
  </si>
  <si>
    <t>zahrada : (0,8+0,1)*0,1*23,5</t>
  </si>
  <si>
    <t>nezp. : (0,8+0,1)*0,1*23,5</t>
  </si>
  <si>
    <t>nezp. : (0,8+0,1)*0,1*14,0</t>
  </si>
  <si>
    <t>šachta : (0,8+0,1)*0,1*1,0</t>
  </si>
  <si>
    <t>452313131R00</t>
  </si>
  <si>
    <t>Podkladní a zajišťovací konstrukce z betonu bloky pro potrubí , z betonu prostého třídy C 12/15</t>
  </si>
  <si>
    <t>z cementu portlandského nebo struskoportlandského, v otevřeném výkopu,</t>
  </si>
  <si>
    <t>1 opěrný blok ... 0,1m3</t>
  </si>
  <si>
    <t>2 bloky : 0,1*2</t>
  </si>
  <si>
    <t>452353101R00</t>
  </si>
  <si>
    <t xml:space="preserve">Bednění podkladních a zajišťovacích konstrukcí bloků pro potrubí </t>
  </si>
  <si>
    <t>1 opěrný blok ... 0,6m2</t>
  </si>
  <si>
    <t>2 bloky : 0,6*2</t>
  </si>
  <si>
    <t>(0,8+0,1)*(8,0+5,0)*2</t>
  </si>
  <si>
    <t>panely : 6,0*1</t>
  </si>
  <si>
    <t>výměna podloží : (0,8+0,1)*(8,0+5,0)</t>
  </si>
  <si>
    <t>R584121111RZ1</t>
  </si>
  <si>
    <t>Demontáž a zpětné osazení silničních panelů,lože z kameniva tl. 4 cm, vč.uložení pro zpětné užití</t>
  </si>
  <si>
    <t>6,0*1</t>
  </si>
  <si>
    <t>Kalkul</t>
  </si>
  <si>
    <t>(8,0+5,0)*2</t>
  </si>
  <si>
    <t>871211121R00</t>
  </si>
  <si>
    <t>Montáž potrubí z plastických hmot z tlakových trubek polyetylenových, vnějšího průměru 63 mm</t>
  </si>
  <si>
    <t>899731114R00</t>
  </si>
  <si>
    <t>Signalizační vodič CYY, 6 mm2</t>
  </si>
  <si>
    <t>892233111R01</t>
  </si>
  <si>
    <t>Desinfekce vodovodního potrubí do DN 80, vč.5-ti násobného proplachu</t>
  </si>
  <si>
    <t>V položce jsou zakalkulovány náklady na napuštění a vypuštění vody, dodání vody a desinfekčního prostředku a na bakteriologický rozbor vody.</t>
  </si>
  <si>
    <t>vč.stočného</t>
  </si>
  <si>
    <t>892241111R01</t>
  </si>
  <si>
    <t>Tlaková zkouška vodovodního potrubí do DN 80</t>
  </si>
  <si>
    <t>V položce jsou započteny náklady na přísun, montáž, demontáž a odsun zkoušecího čerpadla, napuštění tlakovou vodou a dodání vody pro tlakovou zkoušku.</t>
  </si>
  <si>
    <t>286134604R1</t>
  </si>
  <si>
    <t>PEpotrubí d63/5,8mm PE 100 RC, v souladu s PAS 1075, třívrstvé, SDR 11</t>
  </si>
  <si>
    <t>potrubí z návinu</t>
  </si>
  <si>
    <t>273121111R0R</t>
  </si>
  <si>
    <t>Osazení prefab. desek ze ŽB hmotnosti do 1 t</t>
  </si>
  <si>
    <t>zpětné osazení sejmutých desek po vyčištění šachty nad komunikací</t>
  </si>
  <si>
    <t>89 05.31 701</t>
  </si>
  <si>
    <t>Napojení na stávající stav vč.vrtání stěny šachty, likvidace a uložení suti, DOD+MTŽ</t>
  </si>
  <si>
    <t>979092111R00</t>
  </si>
  <si>
    <t xml:space="preserve">Vyklízení ulehlé suti z prostorů hloubka od 0 do 2 m, ručně,  </t>
  </si>
  <si>
    <t>o půdorysné ploše do 15 m2 na vzdálenost do 3 m od okraje vyklízeného prostoru nebo s naložením na dopravní prostředek,</t>
  </si>
  <si>
    <t>uvažováno 1m3 suti = 1,5t</t>
  </si>
  <si>
    <t>šachta nad komunikací : 2</t>
  </si>
  <si>
    <t>šachta na konci potrubí : 1</t>
  </si>
  <si>
    <t>963015151R0R</t>
  </si>
  <si>
    <t>Demontáž prefabrikovaných krycích desek do 1,0 t</t>
  </si>
  <si>
    <t>šachta nad komunikací</t>
  </si>
  <si>
    <t>vč. šetrného uložení ke zpětnému použití</t>
  </si>
  <si>
    <t>11,7*0,66</t>
  </si>
  <si>
    <t>979990107R00</t>
  </si>
  <si>
    <t>Poplatek za uložení, směs betonu, cihel a dřeva,  , skupina 17 09 04 z Katalogu odpadů</t>
  </si>
  <si>
    <t>kategorie 17 09 04 smíšené stavební a demoliční odpady</t>
  </si>
  <si>
    <t>šachta nad komunikací : 0,5</t>
  </si>
  <si>
    <t>šachta na konci potrubí : 0,2</t>
  </si>
  <si>
    <t>Poplatek za uložení, asfaltové pásy,  , skupina 17 03 02 z Katalogu odpadů</t>
  </si>
  <si>
    <t>16,9*0,44</t>
  </si>
  <si>
    <t>998276101R00</t>
  </si>
  <si>
    <t>Přesun hmot pro trubní vedení z trub plastových nebo sklolaminátových v otevřeném výkopu</t>
  </si>
  <si>
    <t>vodovodu nebo kanalizace ražené nebo hloubené (827 1.1, 827 1.9, 827 2.1, 827 2.9), drobných objektů</t>
  </si>
  <si>
    <t>na vzdálenost 15 m od hrany výkopu nebo od okraje šachty</t>
  </si>
  <si>
    <t>713 05.31 001</t>
  </si>
  <si>
    <t>Tepelná izolace potrubí nenasákavou izolací, DOD+MTŽ</t>
  </si>
  <si>
    <t>např. 10mm pěnového PE</t>
  </si>
  <si>
    <t>potrubí v kolektoru pod komunikací</t>
  </si>
  <si>
    <t>891163111R00</t>
  </si>
  <si>
    <t>Montáž vodovodních armatur na potrubí ventilů hlavních pro přípojky, DN 25  mm</t>
  </si>
  <si>
    <t>899401112R00</t>
  </si>
  <si>
    <t>Osazení poklopů litinových šoupátkových</t>
  </si>
  <si>
    <t>včetně podezdění</t>
  </si>
  <si>
    <t>V položkách osazení poklopů jsou zakalkulovány i náklady na jejich podezdění.  V položkách nejsou zakalkulovány náklady na dodání poklopů; Tyto náklady se oceňují ve specifikaci. Ztratné se nestanoví.</t>
  </si>
  <si>
    <t>230220001R00</t>
  </si>
  <si>
    <t>Montáž zemní soupravy pro šoupátka, DN 13 6580</t>
  </si>
  <si>
    <t>734 05.31 001</t>
  </si>
  <si>
    <t>Navrtávací pas z tv.lit. pro PE potrubí d63mm s boční navrtávkou G 1 1/4", DOD+MTŽ</t>
  </si>
  <si>
    <t xml:space="preserve">kus   </t>
  </si>
  <si>
    <t>vč. poklopu a podkladové desky</t>
  </si>
  <si>
    <t>DOD+MTŽ</t>
  </si>
  <si>
    <t>42200750R</t>
  </si>
  <si>
    <t>poklop uliční typ šoupátkový; šedá litina; použití pro vodu; vnitř.pr.D = 127 mm; D = 270,0 mm; výška 265 mm; pro: šoupátka</t>
  </si>
  <si>
    <t>42291510R</t>
  </si>
  <si>
    <t>deska podkladová pro ventilkové a šoupátkové poklopy; plastové</t>
  </si>
  <si>
    <t>42293140R</t>
  </si>
  <si>
    <t>souprava zemní teleskopická pro domovní přípojky se šroub.napojením; DN 3/4" - 2"; krycí hloubka 1,3 - 1,8 m</t>
  </si>
  <si>
    <t>734 05.31 002</t>
  </si>
  <si>
    <t>Šoupátko z tv.lit. DN1" s vnějším závitem G 1 1/4" a hrdlem ISO pro PE potrubí d32mm</t>
  </si>
  <si>
    <t>877212121R00</t>
  </si>
  <si>
    <t>Montáž elektrotvarovek přirážka za 1 spoj elektrotvarovky, vnějšího průměru 63 mm</t>
  </si>
  <si>
    <t>2*2+1*2+2*2+2*2</t>
  </si>
  <si>
    <t>737 05.31 001</t>
  </si>
  <si>
    <t>Elektrotvarovka přímá PE 100, d63mm, SDR11</t>
  </si>
  <si>
    <t>737 05.31 002</t>
  </si>
  <si>
    <t>Elektrotvarovka - koleno 30° PE 100, SDR 11 d63mm</t>
  </si>
  <si>
    <t>737 05.31 003</t>
  </si>
  <si>
    <t>Elektrotvarovka - koleno 45° PE 100, SDR 11 d63mm</t>
  </si>
  <si>
    <t>737 05.31 004</t>
  </si>
  <si>
    <t>Elektrotvarovka - koleno 90° PE 100, SDR 11 d63mm</t>
  </si>
  <si>
    <t>R737 05.31 011</t>
  </si>
  <si>
    <t>Přírubový spoj DN80, PN10, sada šroubů + těsnění s kovovou vložkou, DOD+MTŽ</t>
  </si>
  <si>
    <t>kpl</t>
  </si>
  <si>
    <t>Pozink, vč.ošetření vazelínou.</t>
  </si>
  <si>
    <t>R737 05.31 012</t>
  </si>
  <si>
    <t>Přírubový spoj DN100, PN10, sada šroubů + těsnění s kovovou vložkou, DOD+MTŽ</t>
  </si>
  <si>
    <t>767911130R00</t>
  </si>
  <si>
    <t>Montáž oplocení z pletiva strojového, o výšce přes 1,6 do 2,0 m</t>
  </si>
  <si>
    <t>800-767</t>
  </si>
  <si>
    <t>2,5*4</t>
  </si>
  <si>
    <t>767914830R0R</t>
  </si>
  <si>
    <t>Demontáž oplocení drátěného H do 2 m vč.uložení ke zpětnému použití</t>
  </si>
  <si>
    <t>VAŠ 05.31 001</t>
  </si>
  <si>
    <t>Mosazná mechanická spojka pro přechod PE63 na závit 2", DOD+MTŽ</t>
  </si>
  <si>
    <t>dimenze na stavbě ověřit</t>
  </si>
  <si>
    <t>VAŠ 05.31 002</t>
  </si>
  <si>
    <t>Mosazná mechanická spojka pro přechod PE32 na závit 1", DOD+MTŽ</t>
  </si>
  <si>
    <t>VAŠ 05.31 003</t>
  </si>
  <si>
    <t>Kulový kohout 2", DOD+MTŽ</t>
  </si>
  <si>
    <t>VAŠ 05.31 004</t>
  </si>
  <si>
    <t>Kulový kohout 1", DOD+MTŽ</t>
  </si>
  <si>
    <t>VAŠ 05.31 005</t>
  </si>
  <si>
    <t>Mosazná T odbočka se závitem 2", DOD+MTŽ</t>
  </si>
  <si>
    <t>VAŠ 05.31 006</t>
  </si>
  <si>
    <t>Mosazná T odbočka se závitem 2", v přímém směru koncovky PE63, DOD+MTŽ</t>
  </si>
  <si>
    <t>VAŠ 05.31 007</t>
  </si>
  <si>
    <t>Mosazná fitinka - redukce 2" na 1", DOD+MTŽ</t>
  </si>
  <si>
    <t>230200117R00</t>
  </si>
  <si>
    <t>Nasunutí potrubní sekce do ocel.chráničky, DN 80</t>
  </si>
  <si>
    <t>132201210R00</t>
  </si>
  <si>
    <t xml:space="preserve">Hloubení rýh šířky přes 60 do 200 cm do 50 m3, v hornině 3, hloubení strojně </t>
  </si>
  <si>
    <t>větev B PVC KG DN150 dl.6,0m : (0,8+0,1)*1,0*6,0</t>
  </si>
  <si>
    <t>větev B PVC KG DN150 dl.6,0m : 1,0*6,0*2</t>
  </si>
  <si>
    <t>Odkaz na mn. položky pořadí 2 : 12,00000</t>
  </si>
  <si>
    <t>hloubení : (0,8+0,1)*1,0*6,0</t>
  </si>
  <si>
    <t>zásyp : -(0,8+0,1)*(1,0-0,15-0,15-0,3)*6,0</t>
  </si>
  <si>
    <t>větev B PVC KG DN150 dl.6,0m : (0,8+0,1)*(1,0-0,15-0,15-0,3)*6,0</t>
  </si>
  <si>
    <t>větev B PVC KG DN150 dl.6,0m : (0,8+0,1)*(0,15+0,3)*6,0</t>
  </si>
  <si>
    <t>objem potrubí DN150 : -pi*0,075^2*6,0</t>
  </si>
  <si>
    <t>Odkaz na mn. položky pořadí 5 : 3,24000</t>
  </si>
  <si>
    <t>větev B PVC KG DN150 dl.6,0m : 6,0</t>
  </si>
  <si>
    <t>Trubka plastová drenážní spoj: západkový; potrubí: jednovrstvé; materiál: PVC; povrch: žebrovaný; ohebná; DN = 100; vsakovací plocha = 34,0 cm2/m</t>
  </si>
  <si>
    <t>větev B PVC KG DN150 dl.6,0m : (0,8+0,1)*0,15*6,0</t>
  </si>
  <si>
    <t>871311111R00</t>
  </si>
  <si>
    <t>Montáž potrubí z plastických hmot z tlakových trubek z tvrdého PVC těsněných gumovým kroužkem, vnějšího průměru 160 mm</t>
  </si>
  <si>
    <t>892855111R00</t>
  </si>
  <si>
    <t>Kamerové prohlídky potrubí do 15 m</t>
  </si>
  <si>
    <t>úsek</t>
  </si>
  <si>
    <t>286111901R</t>
  </si>
  <si>
    <t>Trubka plastová pro venkovní kanalizaci spoj: hrdlový; potrubí: vícevrstvé; skladba: PVC-U - PVC-U - PVC-U; povrch: hladký; DN/OD = 150; de = 160,0 mm; tl. stěny = 5,5 mm; l = 1 000 mm; SN 12</t>
  </si>
  <si>
    <t>větev B PVC KG DN150 dl.6,0m : 6</t>
  </si>
  <si>
    <t>R 89 05.32 901</t>
  </si>
  <si>
    <t>Obnažení a očištění tělesa stávající šachty v místě vývrtu</t>
  </si>
  <si>
    <t>R 89 05.32 902</t>
  </si>
  <si>
    <t>Jádrový vývrt do stávající šachty pro PVC DN150 vč. gumové zděře, DOD+MTŽ</t>
  </si>
  <si>
    <t>vč.začištění a likvidace suti</t>
  </si>
  <si>
    <t>R 89 05.32 001</t>
  </si>
  <si>
    <t>Vpusť uliční z betonových dílců DN 450, bez kal.prostoru a zápach.uzávěrky, napojení DN150, DOD+MTŽ</t>
  </si>
  <si>
    <t>vč. litinové mříže D400 s rámem</t>
  </si>
  <si>
    <t>1,0*1,5*2,0</t>
  </si>
  <si>
    <t>151101201R00</t>
  </si>
  <si>
    <t>Zřízení pažení stěn výkopu bez rozepření, vzepření příložné, hloubky do 4 m</t>
  </si>
  <si>
    <t>1,5*2,0*2+1,0*1,5*2</t>
  </si>
  <si>
    <t>151101211R00</t>
  </si>
  <si>
    <t>Odstranění pažení stěn výkopu příložné, hloubky do 4 m</t>
  </si>
  <si>
    <t>s uložením pažin na vzdálenost do 3 m od okraje výkopu,</t>
  </si>
  <si>
    <t>Odkaz na mn. položky pořadí 2 : 9,00000</t>
  </si>
  <si>
    <t>151101301R00</t>
  </si>
  <si>
    <t>Zřízení rozepření zapažených stěn výkopů při roubení příložném, hloubky do 4 m</t>
  </si>
  <si>
    <t>151101311R00</t>
  </si>
  <si>
    <t>Odstranění rozepření stěn výkopů při roubení příložném, hloubky do 4 m</t>
  </si>
  <si>
    <t>Odkaz na mn. položky pořadí 4 : 3,00000</t>
  </si>
  <si>
    <t>151101401R00</t>
  </si>
  <si>
    <t>Zřízení vzepření zapažených stěn výkopů při roubení příložném, hloubky do 4 m</t>
  </si>
  <si>
    <t>1,0*1,5*2+2,0*1,5*2</t>
  </si>
  <si>
    <t>151101411R00</t>
  </si>
  <si>
    <t>Odstranění vzepření stěn výkopů při roubení příložném, hloubky do 4 m</t>
  </si>
  <si>
    <t>Odkaz na mn. položky pořadí 6 : 9,00000</t>
  </si>
  <si>
    <t>174101102R00</t>
  </si>
  <si>
    <t>Zásyp sypaninou se zhutněním v uzavřených prostorách s urovnáním povrchu zásypu s ručním zhutněním</t>
  </si>
  <si>
    <t>175101109R00</t>
  </si>
  <si>
    <t xml:space="preserve">Obsyp potrubí příplatek za prohození sypaniny </t>
  </si>
  <si>
    <t>1,0*0,5*2,0</t>
  </si>
  <si>
    <t>998273101R00</t>
  </si>
  <si>
    <t>Přesun hmot pro trubní vedení z trub litinových v otevřeném výkopu</t>
  </si>
  <si>
    <t>vodovodu nebo kanalizace hloubené nebo ražené (827 1.3, 827 2.3) z trub litinových včetně drobných objektů,</t>
  </si>
  <si>
    <t>891241111R00</t>
  </si>
  <si>
    <t>Montáž vodovodních armatur na potrubí šoupátek v otevřeném výkopu nebo v šachtách s osazením zemní soupravy (bez poklopů), DN 80 mm</t>
  </si>
  <si>
    <t>891247211R00</t>
  </si>
  <si>
    <t>Montáž vodovodních armatur na potrubí hydrantů nadzemních, DN 80 mm</t>
  </si>
  <si>
    <t>vč. bandáže</t>
  </si>
  <si>
    <t>vč. revize</t>
  </si>
  <si>
    <t>734 05.33 001</t>
  </si>
  <si>
    <t>Axiálně pevná zakusovací spojka na PE 110 s přírubou DN100, DOD+MTŽ</t>
  </si>
  <si>
    <t>42228310R</t>
  </si>
  <si>
    <t>šoupátko přírubové měkcetěsnící klínové, s hladkým a rovným průtokovým kanálem; použití vhodné pro instalaci do země; médium pitná voda, neagresivní tekutina; DN 80; l = 180 mm; PN 10,0; těleso tvárná litina; povrch.ochrana vně i uvnitř epoxidovým práškem; standardní provedení bez ručního kola a zemní soupravy</t>
  </si>
  <si>
    <t>R42273750R1</t>
  </si>
  <si>
    <t>Hydrant nadzemní DN80 dl.1,0-1,5m, objezdový, uzavírání dvoučinné, bandáž na odvodnění</t>
  </si>
  <si>
    <t>délku ověřit kopanou sondou</t>
  </si>
  <si>
    <t>857242121R00</t>
  </si>
  <si>
    <t>Montáž litinových tvarovek na potrubí litinovém tlakovém jednoosých, na potrubí z trub přírubových v otevřeném výkopu, v otevřeném kanálu nebo v šachtě, DN 80 mm</t>
  </si>
  <si>
    <t>857264121R00</t>
  </si>
  <si>
    <t>Montáž litinových tvarovek na potrubí litinovém tlakovém odbočných, na potrubí z trub přírubových v otevřeném výkopu, v otevřeném kanálu nebo v šachtě, DN 100 mm</t>
  </si>
  <si>
    <t>552599943R</t>
  </si>
  <si>
    <t>tvarovka přírubová s přírubovou odbočkou tvárná litina; DN 1 = 100 mm; DN 2 = 80 mm; povrch. úprava práškový epoxid</t>
  </si>
  <si>
    <t>5526009702R</t>
  </si>
  <si>
    <t>koleno 90 °; PN 10; DN 80 mm; tvárná litina; přírubové; s patkou; uvnitř práškový epoxid; vně práškový epoxid</t>
  </si>
  <si>
    <t>4,0*3,0</t>
  </si>
  <si>
    <t>4,6*3,3</t>
  </si>
  <si>
    <t>starovací jáma : 4,0*3,0*1,8</t>
  </si>
  <si>
    <t>st.76 : 6,0*1,1*2,0</t>
  </si>
  <si>
    <t>st.200 : 3,0*1,1*2,0</t>
  </si>
  <si>
    <t>koncová jáma : 3,0*1,5*1,6</t>
  </si>
  <si>
    <t>st.76 : 6,0*2,0*2</t>
  </si>
  <si>
    <t>st.200 : 3,0*2,0*2</t>
  </si>
  <si>
    <t>Odkaz na mn. položky pořadí 4 : 36,00000</t>
  </si>
  <si>
    <t>starovací jáma : 4,0*1,8+3,0*1,8*2</t>
  </si>
  <si>
    <t>koncová jáma : 3,0*1,6*2+1,5*1,6*2</t>
  </si>
  <si>
    <t>Odkaz na mn. položky pořadí 6 : 32,40000</t>
  </si>
  <si>
    <t>Odkaz na mn. položky pořadí 8 : 28,80000</t>
  </si>
  <si>
    <t>výkop : 48,6</t>
  </si>
  <si>
    <t>zásyp : -44,64</t>
  </si>
  <si>
    <t>st.76 : 6,0*1,1*(2,0-0,1-0,3-0,2)</t>
  </si>
  <si>
    <t>začátek : 1,1*(0,2+0,3)*3,0</t>
  </si>
  <si>
    <t>st.76 : 1,1*(0,2+0,3)*4,0</t>
  </si>
  <si>
    <t>st.200 : 1,1*(0,2+0,3)*3,0</t>
  </si>
  <si>
    <t>konec : 1,1*(0,2+0,3)*3,0</t>
  </si>
  <si>
    <t>objem potrubí DN200 : -pi*0,1^2*(3,0+4,0+3,0+3,0)</t>
  </si>
  <si>
    <t>Odkaz na mn. položky pořadí 11 : 3,96000</t>
  </si>
  <si>
    <t>1 05.34 001</t>
  </si>
  <si>
    <t>Kopaná sonda ručně</t>
  </si>
  <si>
    <t>Součtová</t>
  </si>
  <si>
    <t>st.76 : 10,0*3,0*0,15</t>
  </si>
  <si>
    <t>st.200 : 5,0*3,0*0,15</t>
  </si>
  <si>
    <t>st.345 : 5,0*5,0*0,15</t>
  </si>
  <si>
    <t>182300010RAB</t>
  </si>
  <si>
    <t>Rozprostření ornice ve svahu nad 1 : 5 a osetí travou při tloušťce 150 mm, dovoz ornice ze vzdálenosti 1 000 m</t>
  </si>
  <si>
    <t>vč. urovnání ornice, naložení na skládce a vodorovným přemístěním ornice na místo rozprostření, založení trávníku osetím a dodávky travního semene.</t>
  </si>
  <si>
    <t>st.76 : 10,0*3,0</t>
  </si>
  <si>
    <t>st.200 : 5,0*3,0</t>
  </si>
  <si>
    <t>st.345 : 5,0*5,0</t>
  </si>
  <si>
    <t>11 05.34 001</t>
  </si>
  <si>
    <t>Odvoz kalu 60m3/den po dobu 2 týdnů vč. likvidace na AČOV Tábor</t>
  </si>
  <si>
    <t>během sanace</t>
  </si>
  <si>
    <t>11 05.34 002</t>
  </si>
  <si>
    <t>Odvoz kalu 60m3/den po dobu 2 dnů vč. likvidace na AČOV Tábor</t>
  </si>
  <si>
    <t>během průzkumu</t>
  </si>
  <si>
    <t>11 05.34 003</t>
  </si>
  <si>
    <t>Odvoz kalu a nečistot splavených do ČS a likvidace na AČOV</t>
  </si>
  <si>
    <t>odvoz fekavozem 8m3</t>
  </si>
  <si>
    <t>11 05.34 004</t>
  </si>
  <si>
    <t>Ostřik vnitřku dolní čerpací jímky tlakovou vodou, odčerpání, odtěžení kalu, mech.dočištění, vč. likvidace kalu a nečistot</t>
  </si>
  <si>
    <t>začátek : 1,1*0,1*3,0</t>
  </si>
  <si>
    <t>st.76 : 1,1*0,1*4,0</t>
  </si>
  <si>
    <t>st.200 : 1,1*0,1*3,0</t>
  </si>
  <si>
    <t>konec : 1,1*0,1*3,0</t>
  </si>
  <si>
    <t>4,0*3,0*2</t>
  </si>
  <si>
    <t>4,6*3,3*2</t>
  </si>
  <si>
    <t>3,3+4,6+3,3</t>
  </si>
  <si>
    <t>851601105R00</t>
  </si>
  <si>
    <t>Montáž potrubí z tvárné litiny s pružným spojem s pružným spojem   DN 200 mm</t>
  </si>
  <si>
    <t>z trub tlakových hrdlových, v otevřeném výkopu,</t>
  </si>
  <si>
    <t>SEK 2,0m - 2ks : 2,0*2</t>
  </si>
  <si>
    <t>SEK 4,0m - 2ks : 4,0*2</t>
  </si>
  <si>
    <t>5525117504R</t>
  </si>
  <si>
    <t>trouba litinová kanalizační; tvárná litina; hrdlová; DN 200,0 mm; l = 6000,0 mm; spoj běžný pružný násuvný; PFA 62 bar; uvnitř cementová výstelka; vně pozinkování + obal z CM</t>
  </si>
  <si>
    <t>89 05.34 001</t>
  </si>
  <si>
    <t>Demontáž původních armatur a tvarovek v částech sanovaného úseku vč.likvidace</t>
  </si>
  <si>
    <t>dolní areál - arm.šachta st.20m : 1</t>
  </si>
  <si>
    <t>dolní areál - arm.šachta st.43m : 1</t>
  </si>
  <si>
    <t>89 05.34 002</t>
  </si>
  <si>
    <t>Vyříznutí části stávajícího potrubí LT DN200 vč.likvidace</t>
  </si>
  <si>
    <t>zahrnuje části:</t>
  </si>
  <si>
    <t>- začátek - před sanací</t>
  </si>
  <si>
    <t>- v armaturní šachtě ve st.20m</t>
  </si>
  <si>
    <t>- v armaturní šachtě ve st.43m</t>
  </si>
  <si>
    <t>- v zahradách ve st.76m</t>
  </si>
  <si>
    <t>- pro čištění ve st.200m</t>
  </si>
  <si>
    <t>- na konci ve st.345</t>
  </si>
  <si>
    <t>89 05.34 003</t>
  </si>
  <si>
    <t>Kulový kohout DN25 nerez s vnějším závitem 1", DOD+MTŽ</t>
  </si>
  <si>
    <t>891359111R0R</t>
  </si>
  <si>
    <t>Montáž navrtávacích pasů DN 200 vč.dodávky pasu na potrubí DN200 - 1"</t>
  </si>
  <si>
    <t>Univerzální navrtávací pas pro litinové potrubí DN200 s nerezovým třmenem</t>
  </si>
  <si>
    <t>Navrtávací pas s vnitřním závitem 1"</t>
  </si>
  <si>
    <t>1,4*1,0*0,2</t>
  </si>
  <si>
    <t>96 05.34 001</t>
  </si>
  <si>
    <t>Vrtání jádrové d250 mm do ŽB stěny tl.400mm vč.segmentového těsnění na potr.DN200</t>
  </si>
  <si>
    <t>965042221R0R</t>
  </si>
  <si>
    <t>Vysekání výplňového betonu okolo potrubí v délce 1m</t>
  </si>
  <si>
    <t>0,28*2,2</t>
  </si>
  <si>
    <t>998275101R00</t>
  </si>
  <si>
    <t>Přesun hmot pro kanalizace z trub kameninových v otevřeném výkopu</t>
  </si>
  <si>
    <t>trubní ražené nebo hloubené (827 2.5), včetně drobných objektů</t>
  </si>
  <si>
    <t>S1 05.34 001</t>
  </si>
  <si>
    <t>Proplach a odsávání před zavedením vložky</t>
  </si>
  <si>
    <t>vyčištění potrubí načerpáním vody - 5x objem potrubí (5x11,0=55m3)</t>
  </si>
  <si>
    <t>vypuštění potrubí - do dolní čerpací jímky, voda budepřečerpána do ČOV (čerpání cca 5l/s, s převedením vody 30,0m, čerpání 8hodin)</t>
  </si>
  <si>
    <t>vč. načerpání čisté vody do jímky (55m3) - použít vyčištěnou vodu z ČOV</t>
  </si>
  <si>
    <t>S1 05.34 002</t>
  </si>
  <si>
    <t>Strojní čištění potrubí</t>
  </si>
  <si>
    <t>st. 0-200m : 200</t>
  </si>
  <si>
    <t>st. 200-345m : 145</t>
  </si>
  <si>
    <t>S1 05.34 003</t>
  </si>
  <si>
    <t>Odčerpání kalu z dolní čerpací jímky do ČOV - čerpání cca 5l/s s převedením vody 30m, čerpání 8hod.</t>
  </si>
  <si>
    <t>- st. 0-200m ... 200m</t>
  </si>
  <si>
    <t>- st. 200-345m ... 145m</t>
  </si>
  <si>
    <t>S1 05.34 004</t>
  </si>
  <si>
    <t>Kamerová prohlídka potrubí po vyčištění</t>
  </si>
  <si>
    <t>S1 05.34 005</t>
  </si>
  <si>
    <t>Vypuštění potrubí před vlastní sanací do dolní čerpací jímky, vč.vyčerpání jímky</t>
  </si>
  <si>
    <t>S1 05.34 006</t>
  </si>
  <si>
    <t>Vyčištění dolní čerpací jímky před sanací potrubí</t>
  </si>
  <si>
    <t>S1 05.34 007</t>
  </si>
  <si>
    <t>Vypískání celé trasy v terénu a geodetické zaměření</t>
  </si>
  <si>
    <t>S2 05.34 001</t>
  </si>
  <si>
    <t>Přerušení potrubí DN200 pro provedení kamerové prohlídky a opětovné propojení</t>
  </si>
  <si>
    <t>tvarovky a materiál na propojení je vykázáno zvlášť</t>
  </si>
  <si>
    <t>st.200m : 1</t>
  </si>
  <si>
    <t>st.345m : 1</t>
  </si>
  <si>
    <t>S2 05.34 002</t>
  </si>
  <si>
    <t>Kontrolní kamerová prohlídka potrubí po vyčištění před vlastní sanací</t>
  </si>
  <si>
    <t>st. 0-200m : 200,0</t>
  </si>
  <si>
    <t>st. 200-345m : 145,0</t>
  </si>
  <si>
    <t>S2 05.34 003</t>
  </si>
  <si>
    <t>Sanace výtlaku kalu DN200 flexibilním sanačním systémem pro sanaci tlak.potrubních vedení</t>
  </si>
  <si>
    <t>montážní práce vč.dodávky kevlarové vložky, nájmu cívky a dopravy na staveniště</t>
  </si>
  <si>
    <t>Instalace kevlarové vložky s PE potahem ED - 200/8" - W</t>
  </si>
  <si>
    <t/>
  </si>
  <si>
    <t>Specfikace a požadavky na sanační vložku do potrubí:</t>
  </si>
  <si>
    <t>Systém se skládá z pružné kevlarem (aramidovými vlákny) vyztužené vložky a speciálních přírubových koncových tvarovek. Vložka samostatně přenáší vnitřní tlak, není nalepená ani těsně nepřiléhá ke stávajícímu potrubí. Okolo vložky vždy zůstává volné mezikruží, tak aby vnitřní přetlak nepůsobil na stávající potrubí. Zároveň je tím zaručena volná dilatace vložky. Po sanaci je veškerý vnitřní tlak přenášen pouze vložkou (samonosnost vložky), stávající potrubí nadále plní jen funkci chráničky – přenáší pouze vnější zatížení působící na potrubí.</t>
  </si>
  <si>
    <t>Vnitřní vrstvu tvoří polyetylen o tl. 2 mm; plní těsnící funkci, je v kontaktu s médiem, zároveň je značně otěru odolá (využití při sanaci kanalizačních výtlaků); úbytek jen 0,14 mm po 500.000 cyklech dle EN 295-3</t>
  </si>
  <si>
    <t>Výztužnou vrstvu tvoří bezešvá tkaná vrstva z kevlarových (aramidových) vláken (min. 25% kevlarových vláken). Křižně zapletené axiální a radiální svazky vláken. Přenáší vnitřní tlak a zatahovací síly během zatahování vložky. Tloušťka vrstvy je 2 mm.</t>
  </si>
  <si>
    <t>Vnější vrstvu tvoří polyetylen o tloušťce 2 mm; plní ochranou funkci</t>
  </si>
  <si>
    <t>Hydraulická drsnost vložky k = 0,028 mm</t>
  </si>
  <si>
    <t>Maximální provozní tlak v přímých úsecích 16bar, s ohledem na lomy v trase je požadavek na 10bar. Sanace je plánovaná přes ohyby. Výrobce vložky musí garantovat možnost instalace přes  ohyby o poloměru 1,5xD. Minimální požadované provozní tlaky vložky v ohybech při instalaci do potrubí DN 200: 45° ohyb o poloměru 1,5xD ….. Min. 10 bar</t>
  </si>
  <si>
    <t>Minimální zaručený destrukční tlak vložky 40 bar. Dodavatel/zhotovitel předloží inspekční certifikát dle EN 10204-3.2 o provedení destrukčního testu dle DVGW VP 643 (vložka se testuje na volno, bez opory).</t>
  </si>
  <si>
    <t>max.provozní tlak ve směrových zakřiveních do 45° P=10bar</t>
  </si>
  <si>
    <t>S2 05.34 004</t>
  </si>
  <si>
    <t>Montáž koncových konektorů DN200</t>
  </si>
  <si>
    <t>S2 05.34 005</t>
  </si>
  <si>
    <t>Dodávka koncových konektorů s přírubou DN200</t>
  </si>
  <si>
    <t>tvárná litina s protikorozní práškovou ochranou, DN200</t>
  </si>
  <si>
    <t>S2 05.34 006</t>
  </si>
  <si>
    <t>Doprava sanačních vozů na staveniště</t>
  </si>
  <si>
    <t>S2 05.34 007</t>
  </si>
  <si>
    <t>Tlaková zkouška sanovaného úseku, vč.dodávky pitné vody a zabezpečení dvou konců</t>
  </si>
  <si>
    <t>vč. vypuštění potrubí po provedení zkoušky</t>
  </si>
  <si>
    <t>S2 05.34 008</t>
  </si>
  <si>
    <t>Tlaková zkouška celého potrubí po propojení konců - lze použít vyčištěnou vodu</t>
  </si>
  <si>
    <t>857352121R00</t>
  </si>
  <si>
    <t>Montáž litinových tvarovek na potrubí litinovém tlakovém jednoosých, na potrubí z trub přírubových v otevřeném výkopu, v otevřeném kanálu nebo v šachtě, DN 200 mm</t>
  </si>
  <si>
    <t>1+1</t>
  </si>
  <si>
    <t>R737 05.34 001</t>
  </si>
  <si>
    <t>Přírubový spoj DN200, PN10, sada šroubů + těsnění s kovovou vložkou, DOD+MTŽ</t>
  </si>
  <si>
    <t>R737 05.34 002</t>
  </si>
  <si>
    <t>Axiálně pevná spojka na LT potrubí DN200 s hrdlem a přírubou DN200, DOD+MTŽ</t>
  </si>
  <si>
    <t>Na stavbě před objednáním ověřit materiál, dimenzi a ovalitu potrubí, na které se bude spojka montovat. PN16</t>
  </si>
  <si>
    <t>R737 05.34 003</t>
  </si>
  <si>
    <t>Axiálně pevná spojka na LT potrubí DN200 se dvěma hrdly DN200, DOD+MTŽ</t>
  </si>
  <si>
    <t>55259986R</t>
  </si>
  <si>
    <t>koleno 90 °; PN 10; DN 200 mm; tvárná litina; přírubové; uvnitř práškový epoxid; vně práškový epoxid</t>
  </si>
  <si>
    <t>PN16</t>
  </si>
  <si>
    <t>55260027R</t>
  </si>
  <si>
    <t>příruba tvárná litina; slepá; DN 200 mm; povrch. úprava práškový epoxid</t>
  </si>
  <si>
    <t>2,5*2</t>
  </si>
  <si>
    <t>Flexibilní sanační systém pro sanaci tlakových potrubních vedení, vhodné pr o dopravované médium, což je směs primárního kalu z usazovací nádrže a přebytečného kalu z biologického čištění. Kal bude mít sušinu 1-2%, může obsahovat abrazivní částice.</t>
  </si>
  <si>
    <t>Vložka je třívrstvá o celkové tloušťce 6 mm. Vnější rozměr potrubí 182mm, vnitřní rozměr 170mm. Potrubí bude zataženo do litinového potrubí DN200.</t>
  </si>
  <si>
    <t>113106231R00</t>
  </si>
  <si>
    <t>Rozebrání vozovek a ploch s jakoukoliv výplní spár   v jakékoliv ploše, ze zámkové dlažky, kladených do lože z kameniva</t>
  </si>
  <si>
    <t>s přemístěním hmot na skládku na vzdálenost do 3 m nebo s naložením na dopravní prostředek</t>
  </si>
  <si>
    <t>vč. šetrného uložení dlažby ke zpětnému použití</t>
  </si>
  <si>
    <t>okolo Š6 kamenina DN200 dl.2x2,0m : (0,8+0,1)*1,5*4,0</t>
  </si>
  <si>
    <t>okolo Š6 kamenina DN200 dl.2x2,0m : 1,5*4,0*2</t>
  </si>
  <si>
    <t>Odkaz na mn. položky pořadí 3 : 12,00000</t>
  </si>
  <si>
    <t>okolo Š6 kamenina DN200 dl.2x2,0m : (0,8+0,1)*(1,5-0,1-0,05-0,3)*4,0</t>
  </si>
  <si>
    <t>11 05.35 001</t>
  </si>
  <si>
    <t>11 05.35 002</t>
  </si>
  <si>
    <t>Ostřik vnitřku šachty tlakovou vodou, odčerpání, odtěžení kalu, mech.dočištění, vč. likvidace kalu a nečistot</t>
  </si>
  <si>
    <t>rozměr šachty 1,8x2,0m</t>
  </si>
  <si>
    <t>Š1 : 1</t>
  </si>
  <si>
    <t>273362021R00</t>
  </si>
  <si>
    <t>Uložení výztuže základových desek ze svařovaných sítí ze svařovaných sítí</t>
  </si>
  <si>
    <t>včetně distančních prvků</t>
  </si>
  <si>
    <t>8/100 x 8/100</t>
  </si>
  <si>
    <t>krytí sítě 20mm</t>
  </si>
  <si>
    <t>nad potrubím u Š6 : (0,8+0,1)*4,0*0,0079</t>
  </si>
  <si>
    <t>(0,8+0,1)*0,1*4,0</t>
  </si>
  <si>
    <t>452311151RT1</t>
  </si>
  <si>
    <t>Podkladní a zajišťovací konstrukce z betonu desky pod potrubí, stoky a drobné objekty , z betonu prostého třídy C 20/25</t>
  </si>
  <si>
    <t>(0,8+0,1)*0,05*4,0</t>
  </si>
  <si>
    <t>831352121RT2</t>
  </si>
  <si>
    <t>Montáž potrubí z trub kameninových těsněných pryžovými kroužky montáž včetně dodávky trub kameninových DN 200 mm, délky 1000 mm</t>
  </si>
  <si>
    <t>pro splaškovou kanalizaci v otevřeném výkopu ve sklonu do 20 %,</t>
  </si>
  <si>
    <t>vč. bobtnavých pásků</t>
  </si>
  <si>
    <t>894422111RT1</t>
  </si>
  <si>
    <t>Osazení betonových dílců pro šachty podle DIN 4034 skruže přechodové, pro jakoukoliv hmotnost</t>
  </si>
  <si>
    <t>na kroužek,</t>
  </si>
  <si>
    <t>Š2 konus : 1</t>
  </si>
  <si>
    <t>899623161R00</t>
  </si>
  <si>
    <t>Obetonování potrubí nebo zdiva stok betonem prostým třídy C 20/25</t>
  </si>
  <si>
    <t>potrubí kamenina DN200 u Š6 : (0,8+0,1)*(0,2+0,1)*4,0</t>
  </si>
  <si>
    <t>objem potrubí DN200 : -pi*0,1^2*4,0</t>
  </si>
  <si>
    <t>899623171R00</t>
  </si>
  <si>
    <t>Obetonování potrubí nebo zdiva stok betonem prostým třídy C 25/30</t>
  </si>
  <si>
    <t>Š6 : pi*0,725^2*0,5-pi*0,625^2*0,5</t>
  </si>
  <si>
    <t>8 05.35 001</t>
  </si>
  <si>
    <t>Manžetové těsnění pro DN200 s vyrovnávacími kroužky, DOD+MTŽ</t>
  </si>
  <si>
    <t>59224127R1</t>
  </si>
  <si>
    <t>Skruž přechodová - kónus 62,5-100/9 SPK</t>
  </si>
  <si>
    <t>452112111R01</t>
  </si>
  <si>
    <t>Osazení beton. prstenců , výšky do 100 mm</t>
  </si>
  <si>
    <t>Š9 : 2</t>
  </si>
  <si>
    <t>Š8 : 1</t>
  </si>
  <si>
    <t>89 05.35 001</t>
  </si>
  <si>
    <t>Prefabrikovaná kanal. šachta revizní DN1000, DOD+MTŽ</t>
  </si>
  <si>
    <t>Položka zahrnuje ocenění dodávky a montáže celého kompletu revizní kanalizační šachty z prefabrikovaných ŽB dílců, monolitické dno C25/30 (kyneta s vysokopevnostní rychletuhnoucí kanalizační malty), tl. dna min.200mm, včetně příslušných šachtových vložek, poklopu D400 (s kloubem, zámkem a těsněním), podkladní betonové desky z C12/15 tl.100mm a štěrkopískové vrstvy tl.150mm.</t>
  </si>
  <si>
    <t>Spáru mezi monolitickým dnem a skruží vymazat vysokopevnostní kanalizační maltou.</t>
  </si>
  <si>
    <t>Š6 : 1</t>
  </si>
  <si>
    <t>59224349.AR</t>
  </si>
  <si>
    <t>prstenec vyrovnávací šachetní; betonový; TBW; DN = 625,0 mm; h = 100,0 mm; s = 120,00 mm</t>
  </si>
  <si>
    <t>96 05.35 901</t>
  </si>
  <si>
    <t>Vybourání otvoru 100x250mm do pláště šachty vč.začištění a likvidace a uložení suti na skládku</t>
  </si>
  <si>
    <t>otvor pro náhledovou kameru</t>
  </si>
  <si>
    <t>96 05.35 902</t>
  </si>
  <si>
    <t>Demolice celé stávající kanalizační revizní šachty vč. likvidace a uložení suti na skládku</t>
  </si>
  <si>
    <t>vč. oboustranného odkrytí napojeného potrubí</t>
  </si>
  <si>
    <t>96 05.35 903</t>
  </si>
  <si>
    <t>Demontáž stávajícího konusu u Š2 vč.likvidace a uložení suti na skládce</t>
  </si>
  <si>
    <t>96 05.35 904</t>
  </si>
  <si>
    <t>Odříznutí horní poloviny kameninového potrubí u Š1 vč.likvidace a uložení suti na skládce</t>
  </si>
  <si>
    <t>Vysekání výplňového betonu v délce 1m nad potrubím</t>
  </si>
  <si>
    <t>Š1 : 0,18</t>
  </si>
  <si>
    <t>976085211R01</t>
  </si>
  <si>
    <t>Vybourání kanal.rámů a poklopů plochy do 0,3 m2</t>
  </si>
  <si>
    <t>vč. odvozu a uložení na skládce</t>
  </si>
  <si>
    <t>0,18*2,2</t>
  </si>
  <si>
    <t>S 05.35 001</t>
  </si>
  <si>
    <t>Vyčištění kanalizace před sanací</t>
  </si>
  <si>
    <t>S 05.35 002</t>
  </si>
  <si>
    <t>Monitoring kanalizace - kontrola čistoty před sanací - kamerová prohlídka potrubí vč. DVD záznamu</t>
  </si>
  <si>
    <t>S 05.35 003</t>
  </si>
  <si>
    <t>Odstranění překážek - nálitky, nerovnosti, kořenové vzrůsty - práce robotem - frézování</t>
  </si>
  <si>
    <t>S 05.35 004</t>
  </si>
  <si>
    <t>Sanace kanalizace DN200 - bezvýkopová metoda pomocí rukávce s vytvrzením pomocí UV záření</t>
  </si>
  <si>
    <t>Obecný požadavek na provedení sanace - při provedení sanace vznikne nové a plně staticky únosné potrubí s životností minimálně 50 let. Potrubí musí být připraveno na rychlosti kapacitního proudění v rozsahu 5-10m/s</t>
  </si>
  <si>
    <t>Skladba rukávce: Vnější ochranná fólie (PE/PA) tl. min. 0.2mm</t>
  </si>
  <si>
    <t>Sklolaminátový kompozit – skelné vlákno a polyesterová pryskyřice. Síla nosné vrstvy min. 3mm</t>
  </si>
  <si>
    <t>Protiabrazivní vrstva tl. min. 3mm</t>
  </si>
  <si>
    <t>Mechanické parametry sanačního rukávce:</t>
  </si>
  <si>
    <t>Krátkodobý modul pružnosti - 8 500 N/mm2 dle ISO 178</t>
  </si>
  <si>
    <t>Krátkodobý modul pružnosti - 9 776 N/mm2 dle EN 1228</t>
  </si>
  <si>
    <t>Dlouhodobý modul pružnosti - 5 312 N/mm2 dle ISO 178</t>
  </si>
  <si>
    <t>Dlouhodobý modul pružnosti - 6 110 N/mm2 dle EN 1228</t>
  </si>
  <si>
    <t>Krátkodobé napětí v ohybu - 180 N/mm2</t>
  </si>
  <si>
    <t>Dlouhodobé napětí v ohybu - 112 N/mm2</t>
  </si>
  <si>
    <t>vč. dopravy rukávce</t>
  </si>
  <si>
    <t>vč. dopravy pomocné techniky a vozidel</t>
  </si>
  <si>
    <t>S 05.35 005</t>
  </si>
  <si>
    <t>Zapravení konce rukávce v šachtách</t>
  </si>
  <si>
    <t>S 05.35 006</t>
  </si>
  <si>
    <t>Monitoring kanalizace - kontrola správnosti instalace - kamerová prohlídka potrubí vč. DVD záznamu</t>
  </si>
  <si>
    <t>S 05.35 007</t>
  </si>
  <si>
    <t>Přečerpání splašků po dobu sanace - pohotovost čerpadel</t>
  </si>
  <si>
    <t>přečerpávání splašků přitékajících do horní šachty Š9 do nejbližší šachty po dobu 14 dnů do kanalizace v ulici (vzdálenost 40m)</t>
  </si>
  <si>
    <t>2,5*3</t>
  </si>
  <si>
    <t>230220011R0R</t>
  </si>
  <si>
    <t>Orientační sloupek - kanalizace, vč. betonového základu - hnědobílá výtyčka výšky 2,0m, DOD+MTŽ</t>
  </si>
  <si>
    <t>tr. d50mm, tl.stěny 3mm</t>
  </si>
  <si>
    <t>trubka nahoře zavařena</t>
  </si>
  <si>
    <t>výtyčky v lese - Š4, Š5, Š6, Š78, Š8</t>
  </si>
  <si>
    <t>113106121R00</t>
  </si>
  <si>
    <t>Rozebrání komunikací pro pěší s jakýmkoliv ložem a výplní spár  z betonových nebo kameninových dlaždic nebo tvarovek</t>
  </si>
  <si>
    <t>trasa 1 + společné pro trasu 2</t>
  </si>
  <si>
    <t>žlabovky : 0,6*2,0</t>
  </si>
  <si>
    <t>okap.chodník : 0,5*2,0</t>
  </si>
  <si>
    <t>trasa 1 : (0,7+0,2+0,2)*9,5</t>
  </si>
  <si>
    <t>trasa 2 : (0,7+0,2+0,2)*(14,1+13,9)</t>
  </si>
  <si>
    <t>trasa 3 : 0,0</t>
  </si>
  <si>
    <t>trasa 4 : (0,6+0,2+0,2)*(10,1+20,0)</t>
  </si>
  <si>
    <t>trasa 1 : 0,7*0,3*9,5+0,6*0,25*2,0+0,5*0,25*2</t>
  </si>
  <si>
    <t>trasa 2 : 0,7*0,3*(14,1+13,9)+0,1*0,25*2,7</t>
  </si>
  <si>
    <t>trasa 4 : 0,6*0,3*(10,1+20,0)</t>
  </si>
  <si>
    <t>trasa 1 : 1,0*2</t>
  </si>
  <si>
    <t>trasa 2 : 1,0*3</t>
  </si>
  <si>
    <t>trasa 3 : 0</t>
  </si>
  <si>
    <t>trasa 4 : 1,0*3</t>
  </si>
  <si>
    <t>trasa 1 : 2,0*2</t>
  </si>
  <si>
    <t>trasa 2 : 2,0*3</t>
  </si>
  <si>
    <t>trasa 3 : 2,0</t>
  </si>
  <si>
    <t>trasa 4 : 2,0*9</t>
  </si>
  <si>
    <t>trasa 1 : 2,0</t>
  </si>
  <si>
    <t>trasa 2 : 2,0*5</t>
  </si>
  <si>
    <t>trasa 4 : 2,0</t>
  </si>
  <si>
    <t>trasa 1 : 0,7*1,0*(2,0+2,0+2,0+2*2,0)</t>
  </si>
  <si>
    <t>trasa 2 : 0,7*1,0*2,0*8</t>
  </si>
  <si>
    <t>trasa 3 : 0,7*1,0*(2,0+2,0)</t>
  </si>
  <si>
    <t>trasa 4 : 0,6*1,0*(2,0+9*2,0)</t>
  </si>
  <si>
    <t>132301111R00</t>
  </si>
  <si>
    <t>Hloubení rýh šířky do 60 cm do 100 m3, v hornině 4, hloubení strojně</t>
  </si>
  <si>
    <t>zapažených i nezapažených s urovnáním dna do předepsaného profilu a spádu, s přehozením výkopku na přilehlém terénu na vzdálenost do 3 m od podélné osy rýhy nebo s naložením výkopku na dopravní prostředek.</t>
  </si>
  <si>
    <t>trasa 4 : 0,6*1,0*(0+3,7+10,1+35,2+20,0)</t>
  </si>
  <si>
    <t>132301119R00</t>
  </si>
  <si>
    <t xml:space="preserve">Hloubení rýh šířky do 60 cm příplatek za lepivost, v hornině 4,  </t>
  </si>
  <si>
    <t>Odkaz na mn. položky pořadí 8 : 41,40000</t>
  </si>
  <si>
    <t>předpoklad 70% objemu výkopu na trase 2</t>
  </si>
  <si>
    <t>100% výkopu na trasách 1 a 3</t>
  </si>
  <si>
    <t>trasa 1 : 0,7*1,0*(16,3+9,5+3,2+1,0)</t>
  </si>
  <si>
    <t>trasa 2 : 0,7*1,0*(0,0+2,5+14,1+13,9+50,9+4,2+2,7+7,7+116,0+45,0+17,7+24,3)*0,7</t>
  </si>
  <si>
    <t>trasa 3 : 0,7*1,0*20,0</t>
  </si>
  <si>
    <t>132301219R00</t>
  </si>
  <si>
    <t xml:space="preserve">Hloubení rýh šířky přes 60 do 200 cm příplatek za lepivost, v hornině 4,  </t>
  </si>
  <si>
    <t>Odkaz na mn. položky pořadí 10 : 181,51000</t>
  </si>
  <si>
    <t>předpoklad 30% objemu výkopu na trase 2</t>
  </si>
  <si>
    <t>trasa 2 : 0,7*1,0*(0,0+2,5+14,1+13,9+50,9+4,2+2,7+7,7+116,0+45,0+17,7+24,3)*0,3</t>
  </si>
  <si>
    <t>hloubení rýh : 41,4+181,51</t>
  </si>
  <si>
    <t>zásyp : -178,328</t>
  </si>
  <si>
    <t>Odkaz na mn. položky pořadí 12 : 62,79000</t>
  </si>
  <si>
    <t>trasa 1 : 0,7*(1,0-0,1-0,1)*(16,3+9,5+3,2+1,0)</t>
  </si>
  <si>
    <t>trasa 2 : 0,7*(1,0-0,1-0,1)*(0,0+2,5+14,1+13,9+50,9+4,2+2,7+7,7+116,0+45,0+17,7+24,3)*0,7</t>
  </si>
  <si>
    <t>trasa 3 : 0,7*(1,0-0,1-0,1)*20,0</t>
  </si>
  <si>
    <t>trasa 4 : 0,6*(1,0-0,1-0,1)*(0+3,7+10,1+35,2+20,0)</t>
  </si>
  <si>
    <t>Odkaz na mn. položky pořadí 13 : 44,58200</t>
  </si>
  <si>
    <t>trasa 1 : (16,3+3,2)*3,0*0,15</t>
  </si>
  <si>
    <t>trasa 2 : (2,5+4,2+7,7+45,0)*3,0*0,15</t>
  </si>
  <si>
    <t>trasa 3 : 20,0*3,0*0,15</t>
  </si>
  <si>
    <t>trasa 4 : (3,7+35,2)*3,0*0,15</t>
  </si>
  <si>
    <t>trasa 1 : (16,3+3,2)*3,0</t>
  </si>
  <si>
    <t>trasa 2 : (2,5+4,2+7,7+45,0)*3,0</t>
  </si>
  <si>
    <t>trasa 3 : 20,0*3,0</t>
  </si>
  <si>
    <t>trasa 4 : (3,7+35,2)*3,0</t>
  </si>
  <si>
    <t>11 7.5 001</t>
  </si>
  <si>
    <t>Rušení stávajících kabelových tras</t>
  </si>
  <si>
    <t>odpojení, zaizolování, označení nefunkčnosti</t>
  </si>
  <si>
    <t>11 7.5 002</t>
  </si>
  <si>
    <t>Převedení podzemní vody potrubím a přerušení jílovou hrázkou, DOD+MTŽ+DMTŽ</t>
  </si>
  <si>
    <t>v případě naražení na silnější pramen podzemní vody v horní části trasy 2 tak, aby nedošlo k přerušení pramene u kaple P.M.Klokotské</t>
  </si>
  <si>
    <t>11 7.5 101</t>
  </si>
  <si>
    <t>budova zahuš.kalu : 12,0</t>
  </si>
  <si>
    <t>prov.budova v dolním areálu : 50,0</t>
  </si>
  <si>
    <t>317998111R00</t>
  </si>
  <si>
    <t>Překlady keramické izolace vkládaná mezi překlady tloušťky 50 mm</t>
  </si>
  <si>
    <t>1,1*2</t>
  </si>
  <si>
    <t>342248112R00</t>
  </si>
  <si>
    <t>Příčky z tvárnic pálených Příčky z tvárnic keramických pálených tloušťky 115 mm, z děrovaných příčkovek, P 10, na maltu MVC 5</t>
  </si>
  <si>
    <t>jednoduché nebo příčky zděné do svislé dřevěné, cihelné, betonové nebo ocelové konstrukce na jakoukoliv maltu vápenocementovou (MVC) nebo cementovou (MC),</t>
  </si>
  <si>
    <t>nový elektrorozvaděč : 0,8*0,8</t>
  </si>
  <si>
    <t>R317120025RAB</t>
  </si>
  <si>
    <t>Osazení překladů keramických P7 dl.1100 mm, včetně dodávky překladu</t>
  </si>
  <si>
    <t>451573111R01</t>
  </si>
  <si>
    <t>Lože pískové, s dodáním písku frakce 0 - 4 mm</t>
  </si>
  <si>
    <t>trasa 1 : 0,7*(0,1+0,1)*(16,3+9,5+3,2+1,0)</t>
  </si>
  <si>
    <t>trasa 2 : 0,7*(0,1+0,1)*(0,0+2,5+14,1+13,9+50,9+4,2+2,7+7,7+116,0+45,0+17,7+24,3)*0,7</t>
  </si>
  <si>
    <t>trasa 3 : 0,7*(0,1+0,1)*20,0</t>
  </si>
  <si>
    <t>trasa 4 : 0,6*(0,1+0,1)*(0+3,7+10,1+35,2+20,0)</t>
  </si>
  <si>
    <t>tloušťka vrsty 300mm, proto plocha uvažována 2x</t>
  </si>
  <si>
    <t>trasa 1 : 0,7*9,5*2</t>
  </si>
  <si>
    <t>trasa 2 : 0,7*(14,1+13,9)*2</t>
  </si>
  <si>
    <t>trasa 4 : 0,6*(10,1+20,0)*2</t>
  </si>
  <si>
    <t>trasa 2 : 2,7*1,0</t>
  </si>
  <si>
    <t>trasa 1 : (0,7+0,2+0,2)*9,5*2</t>
  </si>
  <si>
    <t>trasa 2 : (0,7+0,2+0,2)*(14,1+13,9)*2</t>
  </si>
  <si>
    <t>trasa 4 : (0,6+0,2+0,2)*(10,1+20,0)*2</t>
  </si>
  <si>
    <t>596811111R00</t>
  </si>
  <si>
    <t>Kladení dlažby do lože z kameniva těženého tloušťky do 30 mm</t>
  </si>
  <si>
    <t>komunikací pro pěší, z dlaždic betonových a teracových, do velikosti dlaždic 0,25 m2, s provedením lože do tl. 30 mm, s vyplněním spár a se smetením přebytečného materiálu na vzdálenost do 3 m</t>
  </si>
  <si>
    <t>596811111RT4</t>
  </si>
  <si>
    <t>Kladení dlažby včetně dodávky dlaždic betonových, rozměru 500 x 500 mm, tloušťky 50 mm, do lože z kameniva těženého</t>
  </si>
  <si>
    <t>0,5*2,0</t>
  </si>
  <si>
    <t>trasa 1 : 9,5</t>
  </si>
  <si>
    <t>trasa 2 : 14,1*2+13,9*2</t>
  </si>
  <si>
    <t>trasa 4 : 10,1+20,0*2</t>
  </si>
  <si>
    <t>59227001R</t>
  </si>
  <si>
    <t>Žlab odvodňovací betonový příkopový; l = 295 mm; b = 665 mm; h = 155 mm</t>
  </si>
  <si>
    <t>602011112R00</t>
  </si>
  <si>
    <t xml:space="preserve">Omítka stěn z hotových směsí vrstva jádrová, vápenocementová,  , tloušťka vrstvy 10 mm,  </t>
  </si>
  <si>
    <t>po jednotlivých vrstvách</t>
  </si>
  <si>
    <t>oprava budova zahuš.kalu : 1,0</t>
  </si>
  <si>
    <t>elektrorozvaděč dolní areál : 1,5</t>
  </si>
  <si>
    <t>602016141R00</t>
  </si>
  <si>
    <t xml:space="preserve">Omítka stěn z hotových směsí vrstva štuková, vápenocementová,  , tloušťka vrstvy 3 mm,  </t>
  </si>
  <si>
    <t>okolo rozvaděče : 0,8</t>
  </si>
  <si>
    <t>917832111RT7</t>
  </si>
  <si>
    <t>Osazení silničního nebo chodníkového obrubníku včetně dodávky betonovéího obrubníku  1000/150/250 mm, stojatého, bez boční opěry, do lože z betonu prostého C 12/15</t>
  </si>
  <si>
    <t>919735114R00</t>
  </si>
  <si>
    <t>Řezání stávajících krytů nebo podkladů živičných, hloubky přes 150 do 200 mm</t>
  </si>
  <si>
    <t>971035541R00</t>
  </si>
  <si>
    <t>Vybourání otvorů ve zdivu cihelném z jakýchkoliv cihel pálených  na maltu cementovou, plochy do 1 m2, tloušťky do 300 mm</t>
  </si>
  <si>
    <t>základovém nebo nadzákladovém,</t>
  </si>
  <si>
    <t>nový elektrorozvaděč : 0,8*0,8*0,3</t>
  </si>
  <si>
    <t>96 7.5 001</t>
  </si>
  <si>
    <t>Prostup 250x100mm zdivem tl.400mm vč.začištění a likvidace suti</t>
  </si>
  <si>
    <t>96 7.5 002</t>
  </si>
  <si>
    <t>Prostup 250x100mm zdivem tl.100mm vč.začištění a likvidace suti</t>
  </si>
  <si>
    <t>96 7.5 003</t>
  </si>
  <si>
    <t>Jádrový vývrt d 125mm ŽB tl.300mm vč.začištění a likvidace suti</t>
  </si>
  <si>
    <t>96 7.5 004</t>
  </si>
  <si>
    <t>Jádrový vývrt d 80mm ŽB tl.300mm vč.začištění a likvidace suti</t>
  </si>
  <si>
    <t>96 7.5 005</t>
  </si>
  <si>
    <t>Jádrový vývrt d 40mm ŽB tl.300mm vč.začištění a likvidace suti</t>
  </si>
  <si>
    <t>1,3*13,9105</t>
  </si>
  <si>
    <t>nový rozvaděč : 0,0192*1,95</t>
  </si>
  <si>
    <t>0,440*71,35</t>
  </si>
  <si>
    <t>Poplatek za recyklaci betonu kusovost do 1600 cm2, čistý (skup.170101)</t>
  </si>
  <si>
    <t>obrubníky : 0,27*8</t>
  </si>
  <si>
    <t>žlabovky+dlažba : 0,138*2,2</t>
  </si>
  <si>
    <t>998289011R00</t>
  </si>
  <si>
    <t xml:space="preserve">Přesun hmot pro kabelovody jakéhokoliv rozsahu přesun hmot pro kabelovody jakéhokoli rozsahu,  </t>
  </si>
  <si>
    <t>828-1</t>
  </si>
  <si>
    <t>338171112R00</t>
  </si>
  <si>
    <t>Osazování sloupků a vzpěr plotových ocelových výšky do 2,00 m, se zabetonováním do 0,5 m3 do předem připravených jamek betonem C 25/30</t>
  </si>
  <si>
    <t>trubkových nebo profilovaných</t>
  </si>
  <si>
    <t>767911130RT1</t>
  </si>
  <si>
    <t>Montáž oplocení z pletiva strojového vč. dodávky pletiva, napínacího drátu a napínáku, výšky 1,75 m</t>
  </si>
  <si>
    <t>6,0+30,0</t>
  </si>
  <si>
    <t>767911822R00</t>
  </si>
  <si>
    <t>Demontáž oplocení demontáž pletiva, výšky do 2,0 m</t>
  </si>
  <si>
    <t>553462012R</t>
  </si>
  <si>
    <t>sloupek plotový ocel; válec; l = 2 000 mm; d 48 mm; povrch pozink, PVC</t>
  </si>
  <si>
    <t>budova zahuš.kalu : 20,0</t>
  </si>
  <si>
    <t>elektrorozvaděč dolní areál : 15</t>
  </si>
  <si>
    <t>trasa 1 : 16,3+9,5+3,2+1,0</t>
  </si>
  <si>
    <t>trasa 2 : 0,0+2,5+14,1+13,9+50,9+4,2+2,7+7,7+116,0+45,0+17,7+24,3</t>
  </si>
  <si>
    <t>trasa 3 : 20,0</t>
  </si>
  <si>
    <t>trasa 4 : 0,0+3,7+10,1+35,2+20,0</t>
  </si>
  <si>
    <r>
      <t>Dle podmínky uvedené v kapitole 3 v části F - "Technické podmínky" jednoznačně musí uchazeč vyplnit typ a výrobce (či dodavatele) u nejdůležitějších strojů a zařízení. 
Položky kterých se to týká jsou ve výkazu výměr označeny ve sloupcích "Typ" a  "Výrobce, dodavatel" poznámkou "</t>
    </r>
    <r>
      <rPr>
        <b/>
        <sz val="12"/>
        <rFont val="Arial CE"/>
        <charset val="238"/>
      </rPr>
      <t>nutno doplnit</t>
    </r>
    <r>
      <rPr>
        <sz val="12"/>
        <rFont val="Arial CE"/>
        <family val="2"/>
        <charset val="238"/>
      </rPr>
      <t xml:space="preserve">". V rozpočtu jsou podbarveny žlutou barvou.
</t>
    </r>
  </si>
  <si>
    <t>PS 04 – ENERGETICKÉ VYUŽITÍ BIOPLYNU - rekapitulace</t>
  </si>
  <si>
    <t>ČÁST</t>
  </si>
  <si>
    <t>CENA 
[Kč bez DPH]</t>
  </si>
  <si>
    <t>04.1 - KOGENERAČNÍ JEDNOTKA</t>
  </si>
  <si>
    <t>04.2 - ZAPOJENÍ DO SYSTÉMU PLYNOVÉHO A TEPELNÉHO HOSPODÁŘSTVÍ</t>
  </si>
  <si>
    <t>04.3 - NOVÁ JÍMKA NA DOVEZENÉ TUKY</t>
  </si>
  <si>
    <t>CELKEM</t>
  </si>
  <si>
    <t>Položka</t>
  </si>
  <si>
    <t>Strojní
pozice/ označení el.</t>
  </si>
  <si>
    <t>Popis položky</t>
  </si>
  <si>
    <t>Typ</t>
  </si>
  <si>
    <t>Výrobce
(dodavatel)</t>
  </si>
  <si>
    <t>m.j.</t>
  </si>
  <si>
    <t>Jedn. cena
CZK/m.j.</t>
  </si>
  <si>
    <t>Celková cena
CZK</t>
  </si>
  <si>
    <t xml:space="preserve"> </t>
  </si>
  <si>
    <t>PS 04 - Energetické využití bioplynu - Část 1:  Kogenerační jednotka</t>
  </si>
  <si>
    <t>Kogenerační jednotka</t>
  </si>
  <si>
    <t>1.1</t>
  </si>
  <si>
    <t xml:space="preserve">Kogenerační jednotka
palivo bioplyn 22 MJ/Nm3, tlak na vstupu 1.5 kPa, spotřeba bioplynu cca 35.7m3/hod, 
Elektrický výkon: 75 kW 
Tepelný výkon (při teplotním spádu 70/90 °C): 98 kW
Příkon v palivu: 210 kW
Celková účinnost min. 82,6 %
Přeplňovaný motor hmotnost (suchá) 495 kg ; 
otáčky 1500 rpm ; 
počet válců: 4 uspořádání in-line ; 
vrtání 108 mm; zdvih 125 mm; zdvihový objem 4.58 dm3 ;
maximální spotřeba oleje 0.05 kg/hod. ; 
Automatická regulace bohatosti plnící směsi (AFR = λ = 1,54)  
Výstup topné vody ocel DN40 PN6, tepelný spád topného systému 90/70 °C, 
průtok vody v topném okruhu 1.17 kg/s, tlak v topném okruhu do 6 bar. 
Generátor synchronní, výstupní napětí V/Hz 400/50, provozní účiník 0.8-1
účinnost (cos fí = 1) @ 100%-75%-50 % ……94,3% - 94.5% - 94,2%
spalinový výměník s tepelnou izolací (teplota na povrchu max 70°C); plynová trať,  
Jednotka bude mít spalinový výměník zapojený do primárního okruhu teplonosné látky.
Celková hmotnost motor + generátor: 495+525 = 1020 kg
Provedení s katalyzátorem, emise škodlivin ve výfuku spalin s katalyzátorem:
NOx @ 5% O2 suchý plyn: 500 mg/m3
CO @ 5% O2 suchý plyn: 650 mg/m3
Bioplyn o přetlaku 1,5 kPa; tlak plynu na vstupu do KGJ uměle zvyšován (zvyšovací ventilátor na plášti kontejneru, ovládání z rozvaděče KGJ): </t>
  </si>
  <si>
    <t>kpl.</t>
  </si>
  <si>
    <t>Příslušenství: 
- systém nouzového chlazení s el. ventilátory, včetně trubního propojení. Pro možnost provozu bez odběru tepla. Umístění na kontejneru.
- systém chlazení směsi s el. ventilátory, včetně trubního propojení, Umístění na kontejneru.
- Ventilátor pro trvalé zvyšování tlaku bioplynu montovaný vně kontejneru. Průtok plynu 35 m3/hod, zvýšení tlaku 1,5 =&gt; 4,5 kPa, pohon EX II2G Ex db eb IIC T3 Gb
- Elektrický předehřev motoru
- výfukové potrubí
- tlumič výfuku 
- Návarky na měření spalin - umístění bude specifikováno při montáži, dle požadavků provozovatele.
- V kontejneru je umístěna zásobní nádrž mazacího oleje pro plynový motor o objemu 60 l, s automatickým systémem doplňování oleje. 
- Kalorimetr s výstupem do ŘS, osazený na vstupu topné vody  
Ultrazvukový měřič tepla, napájecí modul, teplotní čidla, MID ověření
- elektrický rozvaděč s řídicím systémem, ovládacím panelem s funkčními tlačítky, možnost externího spuštění a ovládání, signály o chodu a poruše, řízení BAP. Umístění v kontejneru v odděleném klimatizovaném prostoru od části s motorem. 
- dodávka, osazení na základ, montáž, doprava, provozní kapaliny, komplexní vyzkoušení, odladění regulace výkonu KGJ bez přetoků do distribuční soustavy EG.D. Výchozí revize a zkoušky. 
- Žebřík s ochranným košem pro výstup na horní plošinu kontejneru.
- Ventilace kontejneru s tlumením hluku a filtrací vzduchu
- Hlučnost stroje v kontejneru, ve vzdálenosti 10 m: 62 +/- 3 dB/A
- Na kontejneru tlačítko Total stop
Signály z KGJ do řídícího systému: 
- MODBUS - nadstavbové signály a monitoring celé technologie KGJ (rozsah cca 20 hodnot a monitorovaných stavů)
- poruchové signály
Signály z trafostanice do KGJ pro ovládání výkonu KGJ: 
- dálkový start/stop (podmínka EG.D pro dálkové vypnutí stroje - viz podmínky připojení v dokladové části). 
- okamžitý výkon KGJ 4-20mA pro regulaci přetoků do distribuční soustavy EG.D (EG.D nepovoluje žádné přetoky do distribuční soustavy)</t>
  </si>
  <si>
    <t>Rozměry kontejneru: 5300 x 2000 x 2600 mm
Hmotnost 7200 kg.
Kontejner je tvořen ocelovou svařovanou konstrukcí. 
Barva: RAL světle šedá – odstín bude odsouhlasen před objednáním investorem a provozovatelem.
Vnější opláštění kontejneru: trapézový plech. Podlaha kontejneru: slzičkový plech, podlaha je průběžně svařovaná. Prostor rozvaděče je oddělen příčkou. Vnitřní stěny prostoru soustrojí i rozvaděče jsou vyplněny izolací tl. 50 mm krytou děrovaným pozinkovaným plechem 1 mm. Izolaci kontejneru tvoří desky z minerální plsti: třída reakce na oheň A1-nehořlavé, bod tání &gt; 1000°C, index šíření plamene 0,00 mm/min, akusticky tlumící. 
Vnitřní prostor kontejneru je prostorem bez nebezpečí výbuchu podle ČSN 33 2320. Prostředí v daném prostoru je ve smyslu ČSN 33 0300 - základní.</t>
  </si>
  <si>
    <t>Bezpečnostní systémy kogenerační jednotky:
Jednotka je vybavena detektorem úniku plynu (metan), který je umístěn v kontejneru KJ. 
Detektor má dvoustupňovou funkci: 
1. stupeň – provede varovné hlášení a spuštění ventilace kontejneru na max. otáčky ventilátoru
2. stupeň – blokovací funkce 
Při detekci 2. stupně úniku plynu dojde k okamžitému odstavení jednotky, k uzavření bezpečnostního uzávěru plynu (BAP) a el. ventilů plynu na vstupu do KJ
Jednotka je vybavena detektorem kouře a čidlem teploty, které je umístěny v kontejneru KGJ. Při detekci kouře nebo zvýšení teploty dojde k okamžitému odstavení jednotky a uzavření el. ventilů plynu.
Čidla napájená se záložním bateriovým zdrojem, porucha sítě, monitoring provozních stavů KGJ (při překročení limitních stavů odstavení jednotky).</t>
  </si>
  <si>
    <t>1426-82 ČOV TÁBOR, KLOKOTY - KOGENERAČNÍ JEDNOTKA; KOGENERAČNÍ JEDNOTKA CELKEM:</t>
  </si>
  <si>
    <t>PS 04 - Energetické využití bioplynu - Část 2: Zapojení do systému plynového hospodářství a do systému tepelného hospodářství</t>
  </si>
  <si>
    <t>POTRUBNÍ ROZVODY BIOPLYNU CELKEM:</t>
  </si>
  <si>
    <t xml:space="preserve">Dodávka a montáž bezpečnostního samočinného uzávěru plynu DN 50, přírubový 005.1025.1
Bezpečnostní havarijní rychlouzávěr DN 65 bez napětí uzavřený dle EN 161, pod napětím
automaticky otevře, pracovní přetlak NT 1 – 5 kPa, B – nevýbušné prostředí (obyčejné), PN16
- připojení přírubové, solo – jeden uzávěr, L – provedení levé (směr toku do uzávěru zleva doprava), napětí 230V 50Hz. 
Tlaková ztráta při průtoku 50 Nm3/hod pro DN 65 je 0,05 kPa. </t>
  </si>
  <si>
    <t>ks</t>
  </si>
  <si>
    <t>1.2</t>
  </si>
  <si>
    <t>Montáž ultrazvukového měřicího systému v kompaktním provedení do potrubí.
Měření objemového průtoku suchého nebo mokrého bioplynu a obsahu metanu.
Pro aplikace s nízkými průtoky a tlaky. Bez tlakové ztráty.
Příruba DN50 / PN10, L = 250 mm; 9B2B50-1E34/0
Dodávka profese MaR</t>
  </si>
  <si>
    <t>Uzavírací klapka-mezipřírubová DN 50, série 600 verze B, pro plyn. 
Ovládání ruční pákou, matr.tělesa : GG 25, manžeta: NBR, talíř: GGG 40. 
Připojení - stavební délka dle DIN 3202-K1, ISO příruba PN6/10/16. Včetně protipřírub.</t>
  </si>
  <si>
    <t>Uzavírací klapka-mezipřírubová DN 65, série 600 verze B, pro plyn. 
Ovládání ruční pákou, matr.tělesa : GG 25, manžeta: NBR, talíř: GGG 40. 
Připojení - stavební délka dle DIN 3202-K1, ISO příruba PN6/10/16. Včetně protipřírub.</t>
  </si>
  <si>
    <t>Ochranná trubka Tr 89/3,6</t>
  </si>
  <si>
    <t>Nerezové potrubí Tr 54/2 mm, spojované svařováním; včetně tvarovek, přechodek, montáže</t>
  </si>
  <si>
    <t>Nerezové potrubí 70/2 mm, spojované svařováním; včetně tvarovek, přechodek, montáže</t>
  </si>
  <si>
    <t>Potrubní redukce Tr 80/65</t>
  </si>
  <si>
    <t>Potrubní redukce Tr 65/50</t>
  </si>
  <si>
    <t>Tlakové zkoušky potrubí z trubek nerezových do DN 80</t>
  </si>
  <si>
    <t>Tlakoměr deformační č. 313, D 100 mm + návarek M20x1,
ventil 3-cestný č. 137513.5 test tlačítko, rozsah 0 – 6 kPa</t>
  </si>
  <si>
    <t>Vnější plynové potrubí DN50 bude opatřeno žlutými pruhy</t>
  </si>
  <si>
    <t>Vnější plynové potrubí DN65, opatřeno nenasákavou kaučukovou izolací síly min. 40 mm  a povrchovou úpravou oplechováním</t>
  </si>
  <si>
    <t>Zhotovení přípojného místa DN 50 včetně přemístění armatur na  výstupní větvi směr fléra, manipulace a odstávky bioplynu</t>
  </si>
  <si>
    <t>kpt</t>
  </si>
  <si>
    <t>Instalace manipulační podesty v PS 11 z pozinkované oceli:
rozměry délka 1,0 m, šířka 0,5 m, výška 0,45 m. Nosnost 120 kg – atypický výrobek.</t>
  </si>
  <si>
    <t>Konzole vnitřní, pro kotvení potrubí DN 50 - pozinkovaná ocel montáž na obvodovou stěnu</t>
  </si>
  <si>
    <t>Konzole atypické, speciální vnější  pro kotvení potrubí DN 65
 - pozinkovaná ocel montáž na obvodovou stěnu, resp, kontejner KGJ</t>
  </si>
  <si>
    <t>Nerezové třmeny pro uložení potrubí na konzolách sloupů</t>
  </si>
  <si>
    <t>Zprovoznění rozvodů bioplynu</t>
  </si>
  <si>
    <t>Uzemnění a pospojování plynového potrubí</t>
  </si>
  <si>
    <t>Výchozí revize</t>
  </si>
  <si>
    <t>POTRUBNÍ ROZVODY TOPNÉ VODY CELKEM:</t>
  </si>
  <si>
    <t>Zařízení pro změkčení a chemickou úpravu doplňkové vody:
Mechanický předfiltr s ručním oplachem, napojení 3/4"
Systémový oddělovač - pro oddělení pitné vody od uzavřeného sys. dle DIN EN 1717. Napojení 3/4". Velká tlaková ztráta až 1 bar
Kabinetový, automatický změkčovací filtr 
kapacita 40
Časové řízení, napojení 1“, zařízení ve složení:
1 x automatický řídící ventil 
1 x sklolaminátová láhev s podstavcem
1 x kabinetová solná nádoba
1 x plovákový ventil
1 x 10 l změkčovací pryskyřice"
Instalační armatury pro snadnou montáž změkčovacího filtru
2 x nerezové napojovací hadice 600 mm 1“ DN19
1 x montážní blok se zkušebním ventilem a obtokem
"Dávkovací čerpadlo s proporcionálním dávkováním
Čerpadlo umístěno na vodoměru ve složení:
- vodoměr 3/4“
- sací a výtlačné armatury
- vstřikovač
- kontrola vyprázdnění
Zásobní nádrž 50 l pro dávkovací čerpadlo
Chemie na prvotní spuštění
25 kg regenerační sůl, balení 25 kg
20 kg Ferrolix 8355, pohlcovač kyslíku se stabilizátorem tvrdosti a úpravou pH kotelní vody, balení 20 kg
Instalace, zprovoznění
Dodávka zařízení na úpravu vody dle výše uvedené specifikace
Doprava, montáž, instalace, oživení</t>
  </si>
  <si>
    <t>1.7</t>
  </si>
  <si>
    <t>Vyrovnávací nádoba tlaková objem 50 l</t>
  </si>
  <si>
    <t>1.5</t>
  </si>
  <si>
    <t>Oběhové čerpadlo elektronické DN32, PN10
Q=4,2 m3/h; Y=35J/kg
230V, 111W</t>
  </si>
  <si>
    <t>1.6</t>
  </si>
  <si>
    <t>Směšovací ventil čtyřcestný otočný závitový
DN40; Kv=25,0 m3/h. PN 10
+
pohon 5 Nm, 3-bodové řízení, 120 s, 
napájení 230 V AC
Pozn: možná změna specifikace pohonu dle požadavku profese MaR</t>
  </si>
  <si>
    <t>Ocelové potrubí závitové a hladké, spojované svařováním DN 10</t>
  </si>
  <si>
    <t>Ocelové potrubí závitové a hladké, spojované svařováním DN 15</t>
  </si>
  <si>
    <t>Ocelové potrubí závitové a hladké, spojované svařováním DN 25</t>
  </si>
  <si>
    <t>Ocelové potrubí závitové a hladké, spojované svařováním DN 32</t>
  </si>
  <si>
    <t>Ocelové potrubí závitové a hladké, spojované svařováním DN 40</t>
  </si>
  <si>
    <t>Tlakové zkoušky potrubí z trubek závitových do DN 40</t>
  </si>
  <si>
    <t>Ocelové potrubí závitové a hladké, spojované svařováním Tr 60,3/2,7 mm</t>
  </si>
  <si>
    <t xml:space="preserve">Tlakové zkoušky  potrubí z trubek hladkých do 60/2,9 mm </t>
  </si>
  <si>
    <t>Potrubní redukce DN 50/32</t>
  </si>
  <si>
    <t>Potrubní redukce DN 50/40</t>
  </si>
  <si>
    <t>Připojení ke stávajícímu potrubnímu systému kotel – výměník</t>
  </si>
  <si>
    <t>Konzole vnitřní pro kotvení potrubí DN 50 
- pozinkovaná ocel montáž na obvodovou stěnu</t>
  </si>
  <si>
    <t>Konzole pro kotvení potrubí DN 65
- speciální vnější atypické, pozinkovaná ocel montáž na obvodovou stěnu, resp, kontejner KGJ</t>
  </si>
  <si>
    <t>Potrubí PPR DN 15 PN 16 pro připojení úpravny vody</t>
  </si>
  <si>
    <t>Potrubí PPR DN 20 PN 16 pro připojení úpravny vody</t>
  </si>
  <si>
    <t>Nátěry kovových potrubí a armatur do DN 10
synt. na vzduchuschnoucí dvojnásobné základní + konečný nátěr</t>
  </si>
  <si>
    <t>Nátěry kovových potrubí a armatur do DN 15
synt. na vzduchuschnoucí dvojnásobné základní + konečný nátěr</t>
  </si>
  <si>
    <t xml:space="preserve">Nátěry kovových potrubí a armatur do DN 40
synt. na vzduchuschnoucí dvojnásobné základní           </t>
  </si>
  <si>
    <t xml:space="preserve">Nátěry kovových potrubí a armatur do DN 100
synt. na vzduchuschnoucí dvojnásobné základní           </t>
  </si>
  <si>
    <t>Tepelná návlečná izolace ocelového potrubí DN 25
- tl. 30 mm, z minerální vlny  s povrchovou úpravou Al folie  pro vnitřní  prostředí.</t>
  </si>
  <si>
    <t>Tepelná návlečná izolace ocelového potrubí DN 32
 - tl. 40 mm, z minerální vlny  s povrchovou úpravou Al folie  pro vnitřní  prostředí.</t>
  </si>
  <si>
    <t>Tepelná návlečná izolace ocelového potrubí DN 40
- tl. 40 mm, z minerální vlny  s povrchovou úpravou Al folie  pro vnitřní  prostředí.</t>
  </si>
  <si>
    <t>Tepelná návlečná izolace ocelového potrubí  Tr 60,3/2,7
- tl. 30 mm, z minerální vlny  s povrchovou úpravou Al folie  pro vnitřní  prostředí.</t>
  </si>
  <si>
    <t>Izolace tepelné pro armatury DN 50</t>
  </si>
  <si>
    <t>Izolace tepelná návlečná izolace potrubí ocelové Tr 60,3/2,7
- tl. 50 mm z minerální vlny s povrchovou úpravou oplechováním Al plechem  pro  vnější prostředí.</t>
  </si>
  <si>
    <t>Izolace tepelná návlečnou izolací pro  potrubí PPR DN15-DN20
- pěnoplastická, pro vnitřní prostředí.</t>
  </si>
  <si>
    <t>Vypouštěcí kulový kohout (VK××) DN 15</t>
  </si>
  <si>
    <t>Odvzdušňovací nádobka DN 50</t>
  </si>
  <si>
    <t>Uzavírací kulový kohout (UK××) DN 10</t>
  </si>
  <si>
    <t>Uzavírací kulový kohout (UK××) DN 15</t>
  </si>
  <si>
    <t>Uzavírací kulový kohout (UK××) DN 25</t>
  </si>
  <si>
    <t>Uzavírací kulový kohout (UK××) DN 40</t>
  </si>
  <si>
    <t>Uzavírací klapka mezipřírubová (KUM××) DN 50 – včetně přírub</t>
  </si>
  <si>
    <t>Zpětná klapka závitová DN 40</t>
  </si>
  <si>
    <t>Závitový filtr (F××) DN 50</t>
  </si>
  <si>
    <t>Přírubový spoj DN 50 PN16 k existujícímu protikusu</t>
  </si>
  <si>
    <t>Šroubení DN 25</t>
  </si>
  <si>
    <t>Šroubení DN 40</t>
  </si>
  <si>
    <t>Návarky G 1/2" - pro zařízení ASŘTP</t>
  </si>
  <si>
    <t>Tlakoměr 0 – 0,6 Mpa + zkušební kohout</t>
  </si>
  <si>
    <t>Teploměr typ  BiTh bimetalový ručkový D = 80 mm, 0 - 120 °C;
 délka čidla 45 mm + pouzdro do T-kusu.</t>
  </si>
  <si>
    <t>Meziobjektové nadzemní vedení (ochrana proti zamrznutí) - topný kabel pod tepelnou Izolací
Dodávka profese ET silno / MaR
Část strojní: pouze montáž na potrubí</t>
  </si>
  <si>
    <t>Prostupy pro potrubí průměru do 80 mm vnitřní stěnou</t>
  </si>
  <si>
    <t>Protipožární prostupy s atestem pro potrubí pr. 60,3 mm</t>
  </si>
  <si>
    <t>Stavební zapravení prostupů ve vnější a vnitřní stěně</t>
  </si>
  <si>
    <t>Popisné štítky</t>
  </si>
  <si>
    <t>ZPROVOZNĚNÍ A MONTÁŽ CELKEM:</t>
  </si>
  <si>
    <t xml:space="preserve">Práce ve výšce do 3,0 m pomocí plošiny </t>
  </si>
  <si>
    <t>Proplach potrubí</t>
  </si>
  <si>
    <t>Napouštění otopné soustavy</t>
  </si>
  <si>
    <t>Zkoušky dle ČSN 06 0310 včetně předání protokolů</t>
  </si>
  <si>
    <t xml:space="preserve">Topná zkouška </t>
  </si>
  <si>
    <t>hod</t>
  </si>
  <si>
    <t>Kompletační a koordinační činnost</t>
  </si>
  <si>
    <t>Zhotovitelská – výrobní dokumentace</t>
  </si>
  <si>
    <t>1426-82 ČOV TÁBOR, KLOKOTY - KOGENERAČNÍ JEDNOTKA; ZAPOJENÍ DO SYSTÉMU PLYNOVÉHO A TEPELNÉHO HOSPODÁŘSTVÍ CELKEM:</t>
  </si>
  <si>
    <t>PS 04 - Energetické využití bioplynu - Část 3: Nová jímka na dovezené tuky</t>
  </si>
  <si>
    <t>2.100</t>
  </si>
  <si>
    <t>Sání čerpadel materiál: 
nerez 1.4301, médium zahuštěný kal 3-5%sušiny, dovezené tuky,
provozní tlak 2-3bar, spoje PN10</t>
  </si>
  <si>
    <t>2.1
M215</t>
  </si>
  <si>
    <t>Nožové mezipřírubové oboustranně těsnící šoupě DN100 včetně servopohonu
Maximální provozní tlak: 10 bar. Pro teplotu média 50°C - těsněni NBR.
Těsnění ucpávky lze vyměnit bez nutnosti demontáže armatury z potrubí
Šoupě tělo z litiny EN-GJL-250 (GG-25), vřeteno a nůž z nerezove oceli 1.4057.
Povrchová ochrana epoxid 250μm - těžká protikorozní povrchová ochrana dle EN 14901-1+A1.
Litinové díly vně i uvnitř chráněny epoxidovým povrstvením.
Přírubové připojení dle EN 1092-2 ; Stavební délka dle EN 558 řada 20.
El. krytí IP 68. Pro teplotu okolí -30 °C až +70 °C.
Voltáž/frekvence: třífázový proud 400 V; 50 Hz. 
Nominální proud: 1,6 A; Rozběhový proud: 9 A.
Jmenovitý výkon: 0,4 kW.
Provozní režim S2-15min,3x400V
Momentové a polohové spínače.
Mechanický ukazatel polohy.
Ochrana pohonu termospínači.
Účel: 1x výtlak od čerpadla v armaturní komoře k výměníku ; 1x nouzový propoj obou větví výtlaků jednotlivých čerpadel k výměníkům
Pozor: uspořádání pro jednotlivé uzávěry bude rozdílné (z důvodů stísněných poměrů a umístění blízko stěny)</t>
  </si>
  <si>
    <t>2.2</t>
  </si>
  <si>
    <t>Česle ruční atypické nerez (záměčnický výrobek)
Předpokládaná hmotnost 170 kg
Šířka 0.6m, výška 0.6m, délka 1.45m
Průlina 10mm
Přítok potrubím DN100 s připojením na hadici fekavozu
Odtok nerez Tr 206x3mm
Shrabovací odkapávací žlábek
Přeliv (obtok) při ucpání česlí DN80
Včetně zakrývacího víka, lopatky a profilované shrabky, montáže, montážního materiálu.</t>
  </si>
  <si>
    <t>2.3</t>
  </si>
  <si>
    <t>Šoupě nožové mezipřírubové, oboustranně těsnící, DN 100 s manuálním ovládáním ručním kolem
Maximální provozní tlak: 10 bar. Pro teplotu média 50°C - těsněni NBR.
Těsnění ucpávky lze vyměnit bez nutnosti demontáže armatury z potrubí
Šoupě tělo z litiny EN-GJL-250 (GG-25), vřeteno a nůž z nerezove oceli 1.4057.
Povrchová ochrana epoxid 250μm - těžká protikorozní povrchová ochrana dle EN 14901-1+A1 (Litinové díly jsou vně i uvnitř chráněny epoxidovým povrstvením).
Přírubové připojení dle EN 1092-2 ; Stavební délka dle EN 558 řada 20.
Celopřírubová konstrukce umožňuje montáž šoupátka i jako koncové armatury bez nutnosti použití protipříruby
Účel: uzavírání na sání před čerpadlem</t>
  </si>
  <si>
    <t>2.4</t>
  </si>
  <si>
    <t>Plastová popelnice o objemu 120 l, včetně víka, pojezdových koleček; kovového rámečku pro uchycení PE pytle a sady 25 ks PE pytlů.</t>
  </si>
  <si>
    <t>Sání čerpadel zahuštěného kalu do vyhnívací nádrže
materiál: nerez 1.4301, médium zahuštěný kal,  
provozní tlak 2-3bar, spoje PN10</t>
  </si>
  <si>
    <t>Přírubový spoj mezipřírubového šoupěte DN 100; PN 10 (nerez 1.4301 / nerez 1.4301):
2x příruba točivá, 2x těsnění, 8x matice + podložka + dlouhé šrouby
Umístění: na obou stranách mezipřírubového šoupěte</t>
  </si>
  <si>
    <t>Přírubový spoj na výstupu z čerpárny DN 100; PN 10 (nerez 1.4301 / nerez 1.4301):
2x příruba točivá, 1x těsnění, 8x matice + podložka + šrouby krátké
Účel/umístění: na výstupu z čerpárny, směrem k nádrži dovezených tuků</t>
  </si>
  <si>
    <t>Přechod/redukce centrická DN80/DN100 (84x3,0 / 106x3,0), standardní délka
Materiálové provedení: nerezová ocel 1.4301 
Umístění: horizontálně nad sáním čerpadla</t>
  </si>
  <si>
    <t xml:space="preserve">Trubka DN100 ( Ø 106x3,0 mm)
Materiálové provedení: nerezová ocel 1.4301 </t>
  </si>
  <si>
    <t>Antikorozní ochranná bandáž na nerezové potrubí.
Krytí potrubí DN 100 délky cca. 4m = obvod pláště 1,26 m2.
Účel / umístění: ochrana potrubí sání z jímky dovezených tuků, uloženého v zemi, obsypaného pískem.</t>
  </si>
  <si>
    <t>Koleno ocelové svařované 45° DN 100 typ 3D Ø 106x3,0mm
Materiálové provedení: nerezová ocel 1.4301 
Účel/umístění: přechod z vertikální do horizontální části výtlaku v armaturní komoře</t>
  </si>
  <si>
    <t>Koleno ocelové svařované 65° DN 100 typ 3D Ø 106x3,0mm
Materiálové provedení: nerezová ocel 1.4301
Poznámka: případně upravené z 90° 
Účel/umístění: přechod z vertikální do horizontální části výtlaku v armaturní komoře</t>
  </si>
  <si>
    <t>Nerez odbočka na proplach 1 1/2“:
mufna 6/4" nerezová ocel 1.4301, kulový kohout 6/4", bajonetová koncovka na hadici
Účel/umístění: proplach nad sáním čerpadla</t>
  </si>
  <si>
    <t>Přípojka na fekavůz DN100</t>
  </si>
  <si>
    <t xml:space="preserve">Demontáže potrubí včetně odvozu a likvidace
</t>
  </si>
  <si>
    <t>kg</t>
  </si>
  <si>
    <t>Stavební výpomocné práce</t>
  </si>
  <si>
    <t xml:space="preserve">Zakrývání stávajících strojů a zařízení při realizaci technologického vybavení. 
Při provádění montážních prací na technologii v blízkosti stávajících strojů a zařízení budou tyto zakrývané plachtou, geotextilií apod. 
Zakrývání bude probíhat po celou dobu stavby. Součástí položky je i případné odkrytí pro potřeby provozovatele a opětnovné zakrytí.
</t>
  </si>
  <si>
    <t>kp</t>
  </si>
  <si>
    <t>Stavební výpomocné práce; včetně přípravy a následného úklidu</t>
  </si>
  <si>
    <t>Očištění a pasivace spojů nerezového potrubí</t>
  </si>
  <si>
    <t>Pomocné a přípravné práce</t>
  </si>
  <si>
    <t>Popisy nových potrubí strojů a zařízení dle jejich funkce a účelu a směru proudění
 - barevné samolepky či nátěry - do počtu 50ks označení</t>
  </si>
  <si>
    <t xml:space="preserve">Funkční a individuální zkoušky, uvedení zařízení do provozu
</t>
  </si>
  <si>
    <t xml:space="preserve">Zaškolení pracovníků provozovatele (8 hodin)
</t>
  </si>
  <si>
    <t xml:space="preserve">Dočasné uskladnění odpadu vzniklého při realizaci včetně finálního odvozu a likvidace.
</t>
  </si>
  <si>
    <t xml:space="preserve">Dopracování  dílenské a výrobní dokumentace strojní části; atp…
</t>
  </si>
  <si>
    <t>1426-82 ČOV TÁBOR, KLOKOTY - KOGENERAČNÍ JEDNOTKA; NOVÁ JÍMKA NA DOVEZENÉ TUKY CELKEM:</t>
  </si>
  <si>
    <t>Pozice</t>
  </si>
  <si>
    <t>Popis zařízení</t>
  </si>
  <si>
    <t>PS 05 - ELEKTROČÁST + PS 06 - MAR A ASŘTP</t>
  </si>
  <si>
    <t>Zařízení MaR</t>
  </si>
  <si>
    <t>Jímka na dovezené tuky</t>
  </si>
  <si>
    <t>L201</t>
  </si>
  <si>
    <t xml:space="preserve">Radarový hladinoměr: kontinuální, bezkontaktní, rozsah měření 0,1 až 8 m, pro kapaliny a kaly. Kryt PVDF, FMCW radar 80GHz, úhel vyzařování 8°,  procesní připjení R 1-1/2 palce ((BSPT), EN 10226-1), kabelové připojení (8m), teplotní rozsah -40°C až +60°C, krytí IP 66, Výstup: 4-20 mA, rozběh při &lt;3,6 mA , Bluetooth připojení pro dálkové nastavení, včetně pojistné matice 1". Dodávka a montáž do provozuschopného stavu.
</t>
  </si>
  <si>
    <t>PH201</t>
  </si>
  <si>
    <t xml:space="preserve">Vzdálený digitální displej s konfigurací pro procesní přístroje,vstup 4 až 20 mA smyčkový displej dvouvodičový, plastový kryt (PBT), 2x průchodka M20x1,5, montáž na zeď, pracovní teplota -20°C až +70°C, IP66/67. Dodávka a montáž do provozuschopného stavu.
</t>
  </si>
  <si>
    <t>PF201</t>
  </si>
  <si>
    <r>
      <t xml:space="preserve">Signální sloup s optickou signalizací; </t>
    </r>
    <r>
      <rPr>
        <sz val="8"/>
        <rFont val="Arial CE"/>
        <charset val="238"/>
      </rPr>
      <t>2x</t>
    </r>
    <r>
      <rPr>
        <sz val="8"/>
        <rFont val="Arial CE"/>
        <family val="2"/>
        <charset val="238"/>
      </rPr>
      <t xml:space="preserve"> světelná návěšť, RU</t>
    </r>
    <r>
      <rPr>
        <sz val="8"/>
        <rFont val="Arial CE"/>
        <charset val="238"/>
      </rPr>
      <t xml:space="preserve"> + ŽLUTÁ</t>
    </r>
    <r>
      <rPr>
        <sz val="8"/>
        <rFont val="Arial CE"/>
        <family val="2"/>
        <charset val="238"/>
      </rPr>
      <t xml:space="preserve">, včetně akustická signalizace; napájení 24VAC/DC; montáž na zeď, krytí IP65; provozní teplota -25...+50°C, tělo světle šedé. Dodávka a montáž do provozuschopného stavu.
</t>
    </r>
  </si>
  <si>
    <t>M215, M216</t>
  </si>
  <si>
    <t xml:space="preserve">El. připojení a ovládání elektropohonu armatury a signalizace provozních a poruchových stavů. Parametry motoru:  230V  0,5kW (zařízení dodávkou technologie). 
Místní manuální ovládání otevřít/zavřít, signalizace koncových poloh, přepínání Aut-Ruč.
</t>
  </si>
  <si>
    <t xml:space="preserve">DSM215, DSM216 </t>
  </si>
  <si>
    <t xml:space="preserve">Plastová ovládací skříňka pro ovládání elektropohonů armatur v ručním režimu a přepínání režimů  v sestavě: 
1x plastová skříňka s šesti otvory,
1x třípolohový přepínač s dvěmi kusy spínacích jednotek, 
2x spínací tlačítko,  
3x signálka,
11x svorky řadové
</t>
  </si>
  <si>
    <t>ZZT z KGJ - ohřev kalu</t>
  </si>
  <si>
    <t>EH500</t>
  </si>
  <si>
    <t xml:space="preserve">Samoregulační topný kabel na potrubí ToV, výkon 38W/m při 10°C, max. teplota média v potrubí 95°C, délka 18m, včetně připojovací souprava s vývodkou, ukončovací soupravy, sklotextilní pásky 30m, 4x výstražný štítek pozor el. ohřev. Pozn. Samoregulační kabel bude napájen a ovládán z rozváděče KGJ, součástí této PD je pouze dodávka a instalace.
</t>
  </si>
  <si>
    <t>M502</t>
  </si>
  <si>
    <t xml:space="preserve">El. připojení a ovládání elektropohonu 4-cestného ventilu a signalizace provozních a poruchových stavů. Parametry motoru: 230V, do 50W, rízení tříbodové (zařízení dodávkou technologie). 
Místní manuální ovládání otevřít/zavřít, signalizace koncových poloh, přepínání Aut-Ruč.
</t>
  </si>
  <si>
    <t>M501</t>
  </si>
  <si>
    <t xml:space="preserve">El. připojení a ovládání čerpadla, včetně  připojení tepelné ochrany,  a signalizace provozních a poruchových stavů. Parametry motoru:  230V, do 0,5kW (zařízení dodávkou technologie). 
Místní manuální ovládání start/stop, signalizace chodu a poruchy, přepínání Aut-Ruč.
</t>
  </si>
  <si>
    <t>MS502</t>
  </si>
  <si>
    <t>MS501</t>
  </si>
  <si>
    <t>Plastová ovládací skříňka pro ovládání elektropohonu čerpadla v ručním režimu a přepínání režimů  v sestavě: 
1x plastová skříňka s pěti otvory,
1x třípolohový přepínač s dvěmi kusy spínacích jednotek, 
2x spínací tlačítko,  
2x signálka,
11x svorky řadové
.</t>
  </si>
  <si>
    <t>T501-2</t>
  </si>
  <si>
    <t xml:space="preserve">Ponorné teplotní čidlo stonkové s kovovou hlavicí, převodník s výstup 4-20mA, délka stonku 100mm, 0 ... +100 ° C, hlavice s displejem, krytí IP65. Součástí dodávky je také samostatná nerezová jímka. Dodávka a montáž do provozuschopného stavu.
</t>
  </si>
  <si>
    <t>P500</t>
  </si>
  <si>
    <t xml:space="preserve">Regulátor tlaku vlnovcový s vlnovcem z bronzu, T - průmyslový s rozsahem 63 až 630 kPa. Včetně zkušebního ventilu, návarku a veškerého montážního příslušenství.
Dodávka a montáž do provozuschopného stavu.
</t>
  </si>
  <si>
    <t>P501</t>
  </si>
  <si>
    <t xml:space="preserve">Snímač tlaku v průmyslovém provedení pro instalaci na potrubí do návarku v sestavě:
- zobrazovací místní displej, kapacitní keramický senzor s oddělovací membránou, mechanické připojení vnější závit G-1/2", rozsah do 6bar, výstup 4-20mA, dvouvodičové připojení, včetně kulového kohoutu G1/2. Dodávka a montáž do provozuschopného stavu.
</t>
  </si>
  <si>
    <t>Bioplyn</t>
  </si>
  <si>
    <t>F501</t>
  </si>
  <si>
    <t xml:space="preserve">Ultrazvukový snímač průtoku bioplynu. Kompaktní provedení do potrubí s vyhodnovovací jednotkou a displejem. Měření objemového průtoku suchého nebo mokrého bioplynu a obsahu metanu. Měření v nasycených plynech. Procesní tlak 1,043 bar a; měřící rozsah 2,69-268,86 m3/hod ; výstupní signál 2x 4-20mA HART NAMUR (objemový průtok a Metan frakce);  materiál sensoru: nerezová ocel; velikost DN50, procesní připojení PN10 EN 1092-1 (DIN2501), 1.4301 příruba s přeplátovaným spojem, plechový výlisek; Teplota -20°C až +60°C.; provedení do prostředí s nebezpečím výbuchu schválení: ATEX II 2G Ex db (ia);  sensor a převodník IP 66/67,  type 4X enclosure; 2x kabelová průchodka M20 (EEx d &gt; závit M20); 4 řádkový displej,tlacítka, napájení výstupů max 35VDC . Včetně veškerého montážního příslušenství. Dodávka a montáž do provozuschopného stavu.
</t>
  </si>
  <si>
    <t xml:space="preserve">El. připojení bezpečnostní armatury plynu 230V do rozváděče KGJ. Armatura dodávkou technologie, napájení a ovládání dodávkou KGJ.
</t>
  </si>
  <si>
    <t xml:space="preserve">Komunikační připojení řídícího systému KGJ k nadřazenému systému řízení ČOV. Komunikace je rozdělena na diskrétní komunikaci (cca 10signálů) a na komunikaci pomocí protokolu Modbus TCP.
</t>
  </si>
  <si>
    <t>Dolní areál - úpravy související s doplněním KGJ</t>
  </si>
  <si>
    <t xml:space="preserve">Komunikační připojení měření el. energie celkové spotřeby areálu.
</t>
  </si>
  <si>
    <t xml:space="preserve">Instalace nového rozváděče RM3, připojení, připojení komunikace.
</t>
  </si>
  <si>
    <t>Řídící systém</t>
  </si>
  <si>
    <t>Rozváděč RM3 (horní areál)</t>
  </si>
  <si>
    <t xml:space="preserve">Zdroj řídícího systému 230VAC / 24VDC - 5A
</t>
  </si>
  <si>
    <t xml:space="preserve">Procesor vzdálených IO modulů S7-300 (max. 32IO modulů)  s komunikačním rozhraním  Profinet IO - 2xRJ45 konektor. 
</t>
  </si>
  <si>
    <t xml:space="preserve">Komunikační adaptér 2xRJ45
</t>
  </si>
  <si>
    <t xml:space="preserve">Jednotka binárních vstupů 24VDC - 16xDI.
</t>
  </si>
  <si>
    <t xml:space="preserve">Jednotka binárních výstupů 24VDC - 16xDO.
</t>
  </si>
  <si>
    <t xml:space="preserve">Jednotka analogových vstupů proud/napětí - 4xAI.
</t>
  </si>
  <si>
    <t xml:space="preserve">Jednotka analogových výstupů proud/napětí - 4xAO
</t>
  </si>
  <si>
    <t xml:space="preserve">Komunikační karta (procesor) s komunikačním rozhraním RS422/485, Modbus RTU master, slave, max 250Kbit/s.
</t>
  </si>
  <si>
    <t xml:space="preserve">Připojovací push-in svorkovnice.
</t>
  </si>
  <si>
    <t>Rozváděč DT1 (dolní areál)</t>
  </si>
  <si>
    <t>Komunikační karta (procesor) s komunikačním rozhraním RS422/485 včetně připojovacího konektoru s kabelem.</t>
  </si>
  <si>
    <t>SW ovladač pro komunikační kartu RS422/485 s komunikačním protokolem Modbus RTU Master</t>
  </si>
  <si>
    <t>Rozváděč RM3</t>
  </si>
  <si>
    <t xml:space="preserve">Skříňový rozvaděč 800x2000x400 (š x v x h) se soklem 100mm, IP 54, ochrana dle ČSN 33 2000-4-41 automatickým odpojením vadné části v síti TN-S, barva RAL 7035, montážní deska; 
</t>
  </si>
  <si>
    <t xml:space="preserve">Další příslušenství rozvaděče: silové a ovládací sběrny, bezpečnostní trafo 230/24VAC-5A, 2xservisní zásuvka 230V/16A, 15x1f jistič, přepěťová ochrana 2 stupně a 3. st. s VF filtrem, 3x třífázový motorový spoutěč 1A, 15x pomocné relé, osvětlení rozváděče, relé pro kontrolu výpadku a sledu fází.
</t>
  </si>
  <si>
    <t xml:space="preserve">Hlavní vypínač/jistič s nastavitelnou spouští a ručním ovládáním na dveře, napěťovou spouští a veškerým příslušenstvím (připojení, ovládání), In=100A, Ir=63A, Ic=32kA.
</t>
  </si>
  <si>
    <t xml:space="preserve">Tlačítko nouzového zastavení na dveře rozváděče.
</t>
  </si>
  <si>
    <t xml:space="preserve">Obvod pro zavedení analogového vstupu do řídícího systému; 
Složení: 1x rozjišťovací svorka vč. pojistky, přepěťová ochrana na rozhranní LPZ0 a LPZ1, kompletní připojení vč. svorek, kabelových ucpávek, rozpojovacích svorek a upevň. materiálu, vstupy ze svorek do řídícího systému vedeny stíněnými vodiči
</t>
  </si>
  <si>
    <t xml:space="preserve">Obvod pro signální maják; 
Složení: 2x rozjišťovací svorka vč. pojistky, 4x pomocné relé, 3x přepěťová ochrana na rozhraní LPZ0 a LPZ1, kompletní připojení vč. svorek, kabelových ucpávek, rozpojovacích svorek a upevň. materiálu, vstupy ze svorek do řídícího systému vedeny stíněnými vodiči
</t>
  </si>
  <si>
    <t xml:space="preserve">Obvod řízení servopohonů s tříbodovovým ovládáním, včetně zpětné signalizace polohy                                                                
Složení: 4 x pomocné relé, 1 x jistič jednofázový, kompletní připojení vč. svorek, kabelových ucpávek a upevň. materiálu
</t>
  </si>
  <si>
    <t xml:space="preserve">Obvod signální komunikace s novou KGJ jednotkou; Složení: 1x rozjišťovací svorka, vč. pojistky, 10x pomocné relé, 12x  přepěťová ochrana na rozhraní LPZ0 a LPZ1 pro analogové a digitální signály, 1x  přepěťová ochrana na rozhraní LPZ0 a LPZ1 pro komunikační rozhraní Ethernet (RS485), kompletní připojení vč. svorek, kabelových ucpávek, ranžírovacího a upevň. materiálu.
</t>
  </si>
  <si>
    <t xml:space="preserve">Obvod pro zavedení digitálního vstupu do řídícího systému; 
Složení: 1x rozjišťovací svorka vč. pojistky, 1x pomocné relé, 1x přepěťová ochrana na rozhraní LPZ0 a LPZ1, kompletní připojení vč. svorek, kabelových ucpávek, rozpojovacích svorek a upevň. materiálu, vstupy ze svorek do řídícího systému vedeny stíněnými vodiči
</t>
  </si>
  <si>
    <t xml:space="preserve">Silový vývod pro čerpadlo do 1kW / 230V v sestavě: 
1x trojfázový motorový spouštěč, stykač včetně jednotky pomocných kontaktů; 6x pomocné relé; silové a ovládací svorky, rozjišťovací svorka včetně pojistky, vyhodnocovací relé průsaku a teploty motoru (dodá technologie), pomocné a montážní příslušenství.
</t>
  </si>
  <si>
    <t xml:space="preserve">Silový vývod pro pohon armatury do 1kW / 400V v sestavě: 
1x trojfázový motorový spouštěč, 2x stykač včetně jednotky pomocných kontaktů; 6x pomocné relé; silové a ovládací svorky, rozjišťovací svorka včetně pojistky, signalizace provozních a poruchových stavů, místní ovládací  skříně, pomocné a montážní příslušenství.
</t>
  </si>
  <si>
    <t xml:space="preserve">Připojení kabelů                                                                                                   
Složení: zavedení, upevnění, a položení všech kabelů v rozváděči a na přístrojích pole, kontrola kabelů, trvalé označení konců kabelů, kompletní připojení vč. šroubových spojů a veškerého upevňovacího materiálu
</t>
  </si>
  <si>
    <t xml:space="preserve">Drobný instalační materiál
</t>
  </si>
  <si>
    <t xml:space="preserve">Výroba rozváděče
</t>
  </si>
  <si>
    <t>Operátorsko inženýrské pracoviště</t>
  </si>
  <si>
    <t>Horní areál</t>
  </si>
  <si>
    <t xml:space="preserve">Povýšení licence SCADA o 500db  </t>
  </si>
  <si>
    <t xml:space="preserve">Komunikační driver Modbus je určen k datovému propojení runtime modulů </t>
  </si>
  <si>
    <t>Dolní areál</t>
  </si>
  <si>
    <t xml:space="preserve">Komunikační driver Modbus je určen k datovému propojení runtime modulů  </t>
  </si>
  <si>
    <t xml:space="preserve">Povýšení licence SCADA Control Server o 500db </t>
  </si>
  <si>
    <t>Doplnění rozváděče DT01 - dolní areál</t>
  </si>
  <si>
    <t>Obvod napojení komunikačního rozhraní RS485 do řídícího systému; kompletní připojení vč. svorek, kabelových ucpávek, rozpojovacích svorek a upevň. materiálu.</t>
  </si>
  <si>
    <t>Osazení řozšíření řídícího systému (materiál v kapitole "Řídící systém").</t>
  </si>
  <si>
    <t>Drobný instalační materiál</t>
  </si>
  <si>
    <t>Doplnění a úprava rozváděče</t>
  </si>
  <si>
    <t>Kabely (H+D)</t>
  </si>
  <si>
    <t>Kabel s Cu jádrem, plášť PVC silový 3x2,5.
Dodávka a montáž do provozuschopného stavu.</t>
  </si>
  <si>
    <t>Kabel s Cu jádrem, plášť PVC silový 4x2,5.
Dodávka a montáž do provozuschopného stavu.</t>
  </si>
  <si>
    <t>Kabel s Cu jádrem, plášť PVC silový 7x1,5.
Dodávka a montáž do provozuschopného stavu.</t>
  </si>
  <si>
    <t>Kabel s Cu jádrem, plášť PE komunikační stíněný 1x4x0,8, UV odolný, vhodný do země.
Dodávka a montáž do provozuschopného stavu.</t>
  </si>
  <si>
    <t>Kabel s Cu jádrem, plášť PE komunikační stíněný 3x4x0,8, UV odolný, vhodný do země.
Dodávka a montáž do provozuschopného stavu.</t>
  </si>
  <si>
    <t>Komunikační kabel pro ethernet cat. 5e, UV odolný, vhodný do země.</t>
  </si>
  <si>
    <t>vodič zž CY6</t>
  </si>
  <si>
    <t>vodič zž CY16</t>
  </si>
  <si>
    <t>Elektroinstalační materiál (H+D)</t>
  </si>
  <si>
    <t>Kabelový žlab 63/50 nerez, včetně veškerého montážního příslušenství</t>
  </si>
  <si>
    <t>Kabelový žlab 125/50 nerez, včetně veškerého montážního příslušenství</t>
  </si>
  <si>
    <t>Kabelový žlab 250/100 nerez ,včetně veškerého montážního příslušenství</t>
  </si>
  <si>
    <t>Instalační trubka pevná pro venkovní montáž, včetně montážního příslušenství.</t>
  </si>
  <si>
    <t>Instalační trubka ohebná pro venkovní montáž, včetně montážního příslušenství.</t>
  </si>
  <si>
    <t>Plastová kabelová chránička dvouplášťová ohebná průměr 63/52mm vč. protahovacích drátů.</t>
  </si>
  <si>
    <t>Plastová kabelová chránička dvouplášťová ohebná průměr 90/75mm vč. protahovacích drátů.</t>
  </si>
  <si>
    <t>Plastová kabelová chránička dvouplášťová ohebná průměr 125/108mm vč. protahovacích drátů.</t>
  </si>
  <si>
    <t>Protipožární ucpávka do kabelového prostupu do 150mm průměru.</t>
  </si>
  <si>
    <t>Stavební EI, pospojení a uzemnění</t>
  </si>
  <si>
    <t>Osvětlení jímky tuků</t>
  </si>
  <si>
    <t>Reflektor s LED světelným zdrojem, krytí min. IP44, světelný tok min. 5000lm, včetně nutného montážního příslušenství.</t>
  </si>
  <si>
    <t xml:space="preserve">Spínač jednoduchý 230V/10A pro instalaci na stěnu se zvýšeným krytím IP44; včetně veškerého montážního příslušenství. </t>
  </si>
  <si>
    <t>Doplnění rozváděče RS2 (objekt zahuštění kalu)</t>
  </si>
  <si>
    <t>Silový vývod pro venkovní osvětlení:
1x jednofázový jističo-chránič 10A / 30mA; silové svorky; pomocné a montážní příslušenství.</t>
  </si>
  <si>
    <t>Kabeláž</t>
  </si>
  <si>
    <t>Kabel s Cu jádrem, plášť PVC silový 3x1,5.
Dodávka a montáž do provozuschopného stavu.</t>
  </si>
  <si>
    <t>Uzemnění</t>
  </si>
  <si>
    <t>Zemnící pásek nerezový V4A s obsahem molybdenu min. 2% o rozměrech 4x35mm, uložení v zemi jako obvodový zemnič a v kabelových výkopech.</t>
  </si>
  <si>
    <t>Podpěra - držák rovný pro základový zemnič (pásku), delka 280mm</t>
  </si>
  <si>
    <t>Křížová svorka pro spojení páskových vodičů nerez V4A</t>
  </si>
  <si>
    <t>Křížová svorka pro spojení kruhového a páskového vodiče nerez V4A</t>
  </si>
  <si>
    <t>Ocelový drát FeZn d=10mm žárově zinkovaný s umělohmotným pláštěm</t>
  </si>
  <si>
    <t>Ocelový drát FeZn d=10mm žárově zinkovaný</t>
  </si>
  <si>
    <t>Kompletační materiál</t>
  </si>
  <si>
    <t>Služby - PS 05, PS 06</t>
  </si>
  <si>
    <t>Zpracování výrobní dokumentace</t>
  </si>
  <si>
    <t xml:space="preserve">Koordinace MaR - silová elektroinstalace - KGJ </t>
  </si>
  <si>
    <t xml:space="preserve">Součinnost provozovatele při tvorbě algoritmů řízení a generování vizualizace (PLC, operátorské panely a SCADA) včetně odsouhlasení výrobní a dílenské dikumentace elektro a ASŘTP provozovatelem ČOV
</t>
  </si>
  <si>
    <t>hod.</t>
  </si>
  <si>
    <t xml:space="preserve">Převzetí aplikovaného software PLC, operátorských panelů a systému SCADA (stávající i nový systém řízení včetně souvisejících změn předmětných i souvisejících zařízení) zástupcem provozovatele ČOV. Odsouhlasení a převzetí dokumentace skutečného provedení části elektro a ASŘTP
</t>
  </si>
  <si>
    <t>Softwarové vybavení řídícího systému</t>
  </si>
  <si>
    <t>Software operátorského inženýrského pracoviště (grafická schémata, generování adres)</t>
  </si>
  <si>
    <t>Software operátorsko inženýrského pracoviště (zpracování dat do bilancí a provozního deníku)</t>
  </si>
  <si>
    <t>Software pro realizaci datového přenosu</t>
  </si>
  <si>
    <t>Oživení vstupů/výstupů</t>
  </si>
  <si>
    <t>Výchozí revize elektrických zařízení</t>
  </si>
  <si>
    <t>Činnost státního dozorového orgánu - TIČR</t>
  </si>
  <si>
    <t>Individuálníní zkoušky, uvedení do provozu</t>
  </si>
  <si>
    <t xml:space="preserve">Metrologické ověření, kalibrace, nastavení měřících přístrojů </t>
  </si>
  <si>
    <t>Související rozšíření dohledového systému provozovatele a investora</t>
  </si>
  <si>
    <t>Spoluúčast na komplexních zkouškách</t>
  </si>
  <si>
    <t>Zkušební provoz</t>
  </si>
  <si>
    <t>Zaškolení personálu obsluhy a údržby</t>
  </si>
  <si>
    <t>Vyhotovení dokumentace skutečného stavu, návodu pro obsluhu a podkladů pro provozní řád</t>
  </si>
  <si>
    <t xml:space="preserve">Režijní náklady </t>
  </si>
  <si>
    <t>Likvidace demontovaného odpadu</t>
  </si>
  <si>
    <t>Komunikace mezi spodním a horním areálem (optika)</t>
  </si>
  <si>
    <t>Optický kabel gelový určený pro instalaci do země, 50/125um, 4 vlákna</t>
  </si>
  <si>
    <t>Plastová kabelová chránička HDPE pro optické sítě průměr 40/33mm.</t>
  </si>
  <si>
    <t>Plastová kabelová mikrotrubička HDPE pro optické sítě průměr 16/12mm.</t>
  </si>
  <si>
    <t>Patchcord 50/125, min. 5m, duplex pro propojení optického rozvaděče s převodníkem otika/metalika.</t>
  </si>
  <si>
    <t>Patchcord 50/125, min. 1m, duplex pro propojení optické sítě.</t>
  </si>
  <si>
    <t xml:space="preserve">Ukončení optického kabelu 12 vláken plnohodnotně na konektory,
12 vláken pouze zaslepit včetně měření 
- specifikovaný počet je počet ukončovaných konců 24 vláknového kabelu
</t>
  </si>
  <si>
    <t>zprovoznění datového přennosu, měření útlumu, vydání měřícího protokolu</t>
  </si>
  <si>
    <t>Nová přípojka horního areálu a vyvedení výkonu KGJ</t>
  </si>
  <si>
    <t>RH-1</t>
  </si>
  <si>
    <r>
      <t xml:space="preserve">Nový skřínový rozvaděč přívodu horního areálu 1000x2000x400 (š x v x h) se soklem 100mm a montážním panelem, včetně výzbroje:
</t>
    </r>
    <r>
      <rPr>
        <sz val="8"/>
        <rFont val="Arial CE"/>
        <charset val="238"/>
      </rPr>
      <t>1ks přepěťová ochrana 1. a 2. stupně;</t>
    </r>
    <r>
      <rPr>
        <sz val="8"/>
        <rFont val="Arial CE"/>
        <family val="2"/>
        <charset val="238"/>
      </rPr>
      <t xml:space="preserve">
</t>
    </r>
    <r>
      <rPr>
        <sz val="8"/>
        <rFont val="Arial CE"/>
        <charset val="238"/>
      </rPr>
      <t xml:space="preserve">4ks jistič 250A </t>
    </r>
    <r>
      <rPr>
        <sz val="8"/>
        <rFont val="Arial CE"/>
        <family val="2"/>
        <charset val="238"/>
      </rPr>
      <t xml:space="preserve">s distribuční nastavitelnou spouští, včetně signalizačních kontaktů a vypínací cívky;
1ks tlačítko nouzového vypnutí - TOTAL stop;
1ks analyzátor sítě s nepřímým měřením a měřícími transformátory;
kompletní potřebné příslušenství (kabelové žlaby, sběrny, svorky, průchodky, přípojnicový systém, drobný instalační materiál atd.). 
Připojení kabelů: zavedení, upevnění, a položení všech kabelů v rozváděči a na přístrojích pole, kontrola kabelů, trvalé označení konců kabelů, kompletní připojení vč. šroubových spojů a veškerého upevňovacího materiálu.
</t>
    </r>
  </si>
  <si>
    <t xml:space="preserve">Kabel s Cu jádrem, plášť PVC silový 4x35mm2.
Dodávka a montáž do provozuschopného stavu.
</t>
  </si>
  <si>
    <t>RH1</t>
  </si>
  <si>
    <t xml:space="preserve">Doplnění rozváděče RH o silový vývod pro napojení stávajícího kabelu (CYKY-J 4x35 z pojistkového pilíře ve složení:
1x jistič s distribuční nastavitelnou spouští 100A, včetně signalizačního kontaktu; další příslušenství (svorky, průchodky, přípojnicový systém atd.).
</t>
  </si>
  <si>
    <t xml:space="preserve">Kabel s Cu jádrem, plášť PVC silový 4x150mm2.
Dodávka a montáž do provozuschopného stavu.
</t>
  </si>
  <si>
    <t>Ucpávka proti vodě</t>
  </si>
  <si>
    <t>Úprava stávajícího pilíře pro přepojení stávajícího kabelu CYKY-J 4x35, včetně přepojení (původně vývod z pilíře, nově přívod do pilíře).</t>
  </si>
  <si>
    <t>Odpojení stávajícího kabelu CYKY-J 3x35+25 rušené přípojky na obou stranách (u elektroměru i v pilíři). Kabel ukončit na obou stranách v nové svorkovnicové krabici.</t>
  </si>
  <si>
    <t>Instalace rozváděče RH1, připojení na rozvodnou síť závodu, připojení komunikace</t>
  </si>
  <si>
    <t>Protipožární ucpávka do kabelového prostupu do 250mm průměru.</t>
  </si>
  <si>
    <t>Pomocný montážní materiál.</t>
  </si>
  <si>
    <t>Elektroměrový rozváděč pro čtyřkvadratní elekroměr a HDO ovládání KGJ, včetně optooddělovače. Venkovní provedení pro zápustnou montáž do fasády.</t>
  </si>
  <si>
    <t>Instalace elektroměrového rozváděče, včetně zasekání do zdi a kabelových prostupů do rozvodny.</t>
  </si>
  <si>
    <r>
      <t xml:space="preserve">Doplnění rozváděče NN pole 5 v trafostanice ve složení:
</t>
    </r>
    <r>
      <rPr>
        <sz val="8"/>
        <rFont val="Arial CE"/>
        <charset val="238"/>
      </rPr>
      <t>1ks kombinovaná přepěťová ochrana 1. a 2. stupně;</t>
    </r>
    <r>
      <rPr>
        <sz val="8"/>
        <rFont val="Arial CE"/>
        <family val="2"/>
        <charset val="238"/>
      </rPr>
      <t xml:space="preserve">
9ks měřící transformátor proudu 400/5A;
1ks jistič 315A, včetně signalizačních kontaktů;
1ks jistič 16A;
1ks měření el. veličin analyzátor sítě s výstupem modbus RTU a imp. výstupy;
kompletní potřebné příslušenství (připojení na sběrny, vodiče CHBU, svorky, instalační materiál atd.)
.</t>
    </r>
  </si>
  <si>
    <t>Kabelové propojení MTP - elm. rozváděč CYKY 7x4mm2, CYKY 5x2,5mm2, délka 15m.</t>
  </si>
  <si>
    <t>Kabelový propoj spodní areál rozv. NN směr horní areál rozvodna NN (RH1)</t>
  </si>
  <si>
    <t>Kabel s Cu jádrem, plášť PVC silový 5x10.
Dodávka a montáž do provozuschopného stavu.</t>
  </si>
  <si>
    <t>Kabel s Cu jádrem, plášť PVC silový 12x2,5.
Dodávka a montáž do provozuschopného stavu.</t>
  </si>
  <si>
    <t>Kabel s Cu jádrem, plášť PVC silový 4x240mm2.
Dodávka a montáž do provozuschopného stavu.</t>
  </si>
  <si>
    <t>Kabelové oko Co 240/12 + Kabelová spojka NN (toto není v položkách FD)</t>
  </si>
  <si>
    <t>Propoj spodní areál rozv. NN směr horní areál KGJ</t>
  </si>
  <si>
    <t>Kabel s Cu jádrem, plášť PE komunikační stíněný 4x2x1, UV odolný, vhodný do země.
Dodávka a montáž do provozuschopného stavu.</t>
  </si>
  <si>
    <t>Likvidace demontovaného materiálu</t>
  </si>
  <si>
    <t>Součinnost s distributorem (EG.D).</t>
  </si>
  <si>
    <t>Zkoušky a simulace v souladu s požadavky kodexu el. sítí o požadavcích na generátory (RfG) dle připojovacích podmínek distributora, ukončené vydáním protokolu</t>
  </si>
  <si>
    <t>Koordinační a inženýrská činnost</t>
  </si>
  <si>
    <t>PS 05 Elektro + PS 06 MaR a ASŘTP - CELKEM</t>
  </si>
  <si>
    <t>Elektročást + MaR a ASŘTP</t>
  </si>
  <si>
    <t>PS 05+6</t>
  </si>
  <si>
    <t>nutno doplnit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</si>
</sst>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0"/>
    <numFmt numFmtId="166" formatCode="#\ ##0"/>
  </numFmts>
  <fonts count="38"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12"/>
      <name val="Arial CE"/>
      <family val="2"/>
      <charset val="238"/>
    </font>
    <font>
      <sz val="10"/>
      <name val="Arial CE"/>
      <charset val="238"/>
    </font>
    <font>
      <sz val="10"/>
      <name val="Arial"/>
      <family val="2"/>
      <charset val="238"/>
    </font>
    <font>
      <sz val="8"/>
      <name val="Arial"/>
      <family val="2"/>
      <charset val="238"/>
    </font>
    <font>
      <b/>
      <sz val="10"/>
      <name val="Arial"/>
      <family val="2"/>
      <charset val="238"/>
    </font>
    <font>
      <b/>
      <sz val="8"/>
      <name val="Arial"/>
      <family val="2"/>
      <charset val="238"/>
    </font>
    <font>
      <b/>
      <sz val="8"/>
      <color rgb="FFFF0000"/>
      <name val="Arial"/>
      <family val="2"/>
      <charset val="238"/>
    </font>
    <font>
      <sz val="8"/>
      <color indexed="12"/>
      <name val="Arial"/>
      <family val="2"/>
      <charset val="238"/>
    </font>
    <font>
      <b/>
      <i/>
      <sz val="8"/>
      <name val="Arial"/>
      <family val="2"/>
      <charset val="238"/>
    </font>
    <font>
      <sz val="8"/>
      <color rgb="FFFF0000"/>
      <name val="Arial"/>
      <family val="2"/>
      <charset val="238"/>
    </font>
    <font>
      <sz val="8"/>
      <color rgb="FF0070C0"/>
      <name val="Arial"/>
      <family val="2"/>
      <charset val="238"/>
    </font>
    <font>
      <sz val="8"/>
      <color rgb="FF7030A0"/>
      <name val="Arial"/>
      <family val="2"/>
      <charset val="238"/>
    </font>
    <font>
      <sz val="14"/>
      <name val="Arial CE"/>
      <family val="2"/>
      <charset val="238"/>
    </font>
    <font>
      <sz val="8"/>
      <name val="Arial CE"/>
      <family val="2"/>
      <charset val="238"/>
    </font>
    <font>
      <b/>
      <sz val="12"/>
      <name val="Arial"/>
      <family val="2"/>
      <charset val="238"/>
    </font>
    <font>
      <b/>
      <i/>
      <sz val="10"/>
      <name val="Arial"/>
      <family val="2"/>
      <charset val="238"/>
    </font>
    <font>
      <b/>
      <sz val="8"/>
      <name val="Arial CE"/>
      <family val="2"/>
      <charset val="238"/>
    </font>
    <font>
      <sz val="8"/>
      <color indexed="10"/>
      <name val="Arial CE"/>
      <family val="2"/>
      <charset val="238"/>
    </font>
  </fonts>
  <fills count="15">
    <fill>
      <patternFill patternType="none"/>
    </fill>
    <fill>
      <patternFill patternType="gray125"/>
    </fill>
    <fill>
      <patternFill patternType="solid">
        <fgColor rgb="FFD6E1EE"/>
        <bgColor indexed="64"/>
      </patternFill>
    </fill>
    <fill>
      <patternFill patternType="solid">
        <fgColor rgb="FF99CCFF"/>
        <bgColor indexed="64"/>
      </patternFill>
    </fill>
    <fill>
      <patternFill patternType="solid">
        <fgColor rgb="FFDBDBDB"/>
        <bgColor indexed="64"/>
      </patternFill>
    </fill>
    <fill>
      <patternFill patternType="solid">
        <fgColor rgb="FFFFFF99"/>
        <bgColor indexed="64"/>
      </patternFill>
    </fill>
    <fill>
      <patternFill patternType="solid">
        <fgColor theme="0" tint="-0.249977111117893"/>
        <bgColor indexed="64"/>
      </patternFill>
    </fill>
    <fill>
      <patternFill patternType="solid">
        <fgColor indexed="22"/>
        <bgColor indexed="31"/>
      </patternFill>
    </fill>
    <fill>
      <patternFill patternType="solid">
        <fgColor indexed="9"/>
        <bgColor indexed="26"/>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tint="-0.14999847407452621"/>
        <bgColor indexed="31"/>
      </patternFill>
    </fill>
    <fill>
      <patternFill patternType="solid">
        <fgColor indexed="65"/>
        <bgColor indexed="64"/>
      </patternFill>
    </fill>
    <fill>
      <patternFill patternType="solid">
        <fgColor indexed="22"/>
        <bgColor indexed="64"/>
      </patternFill>
    </fill>
    <fill>
      <patternFill patternType="solid">
        <fgColor theme="4" tint="0.59999389629810485"/>
        <bgColor indexed="64"/>
      </patternFill>
    </fill>
  </fills>
  <borders count="8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8"/>
      </left>
      <right style="thin">
        <color indexed="8"/>
      </right>
      <top/>
      <bottom/>
      <diagonal/>
    </border>
    <border>
      <left style="thin">
        <color indexed="8"/>
      </left>
      <right/>
      <top/>
      <bottom/>
      <diagonal/>
    </border>
    <border>
      <left style="thin">
        <color auto="1"/>
      </left>
      <right/>
      <top/>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64"/>
      </left>
      <right style="thin">
        <color indexed="64"/>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top style="medium">
        <color indexed="64"/>
      </top>
      <bottom/>
      <diagonal/>
    </border>
    <border>
      <left style="thin">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0" fontId="1" fillId="0" borderId="0"/>
    <xf numFmtId="0" fontId="1" fillId="0" borderId="0"/>
    <xf numFmtId="0" fontId="22" fillId="0" borderId="0"/>
    <xf numFmtId="0" fontId="22" fillId="0" borderId="0"/>
    <xf numFmtId="0" fontId="22" fillId="0" borderId="0"/>
    <xf numFmtId="0" fontId="22" fillId="0" borderId="0"/>
    <xf numFmtId="0" fontId="21" fillId="0" borderId="0"/>
    <xf numFmtId="0" fontId="22" fillId="0" borderId="0"/>
  </cellStyleXfs>
  <cellXfs count="53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2" borderId="1" xfId="0" applyFont="1" applyFill="1" applyBorder="1" applyAlignment="1">
      <alignment horizontal="left" vertical="center" indent="1"/>
    </xf>
    <xf numFmtId="0" fontId="0" fillId="2" borderId="0" xfId="0" applyFill="1" applyAlignment="1">
      <alignment wrapText="1"/>
    </xf>
    <xf numFmtId="49" fontId="6" fillId="2" borderId="0" xfId="0" applyNumberFormat="1" applyFont="1" applyFill="1" applyAlignment="1">
      <alignment horizontal="left" vertical="center" wrapText="1"/>
    </xf>
    <xf numFmtId="0" fontId="0" fillId="2" borderId="1" xfId="0" applyFill="1" applyBorder="1" applyAlignment="1">
      <alignment horizontal="left" vertical="center" indent="1"/>
    </xf>
    <xf numFmtId="0" fontId="8" fillId="2" borderId="0" xfId="0" applyFont="1" applyFill="1" applyAlignment="1">
      <alignment horizontal="left" vertical="center" wrapText="1"/>
    </xf>
    <xf numFmtId="0" fontId="0" fillId="2" borderId="9" xfId="0" applyFill="1" applyBorder="1" applyAlignment="1">
      <alignment horizontal="left" vertical="center" indent="1"/>
    </xf>
    <xf numFmtId="0" fontId="0" fillId="2" borderId="6" xfId="0" applyFill="1" applyBorder="1" applyAlignment="1">
      <alignment wrapText="1"/>
    </xf>
    <xf numFmtId="0" fontId="8" fillId="2" borderId="6" xfId="0" applyFont="1" applyFill="1" applyBorder="1" applyAlignment="1">
      <alignment horizontal="left" vertical="center" wrapText="1"/>
    </xf>
    <xf numFmtId="0" fontId="8" fillId="3" borderId="0" xfId="0" applyFont="1" applyFill="1" applyAlignment="1" applyProtection="1">
      <alignment horizontal="left" vertical="center"/>
      <protection locked="0"/>
    </xf>
    <xf numFmtId="0" fontId="8" fillId="3"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4" borderId="28" xfId="0" applyNumberFormat="1" applyFont="1" applyFill="1" applyBorder="1" applyAlignment="1">
      <alignment vertical="center"/>
    </xf>
    <xf numFmtId="4" fontId="7" fillId="4" borderId="29" xfId="0" applyNumberFormat="1" applyFont="1" applyFill="1" applyBorder="1" applyAlignment="1">
      <alignment vertical="center" wrapText="1"/>
    </xf>
    <xf numFmtId="4" fontId="10" fillId="4" borderId="30" xfId="0" applyNumberFormat="1" applyFont="1" applyFill="1" applyBorder="1" applyAlignment="1">
      <alignment horizontal="center" vertical="center" wrapText="1" shrinkToFit="1"/>
    </xf>
    <xf numFmtId="4" fontId="7" fillId="4" borderId="30" xfId="0" applyNumberFormat="1" applyFont="1" applyFill="1" applyBorder="1" applyAlignment="1">
      <alignment horizontal="center" vertical="center" wrapText="1" shrinkToFit="1"/>
    </xf>
    <xf numFmtId="3" fontId="7" fillId="4"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2" borderId="37" xfId="0" applyNumberFormat="1" applyFill="1" applyBorder="1" applyAlignment="1">
      <alignment vertical="center" wrapText="1" shrinkToFit="1"/>
    </xf>
    <xf numFmtId="4" fontId="0" fillId="2" borderId="37" xfId="0" applyNumberFormat="1" applyFill="1" applyBorder="1" applyAlignment="1">
      <alignment vertical="center" shrinkToFit="1"/>
    </xf>
    <xf numFmtId="3" fontId="0" fillId="2" borderId="37" xfId="0" applyNumberFormat="1" applyFill="1" applyBorder="1" applyAlignment="1">
      <alignment vertical="center"/>
    </xf>
    <xf numFmtId="0" fontId="4" fillId="2" borderId="11" xfId="0" applyFont="1" applyFill="1" applyBorder="1" applyAlignment="1">
      <alignment horizontal="left" vertical="center" indent="1"/>
    </xf>
    <xf numFmtId="0" fontId="5" fillId="2" borderId="7" xfId="0" applyFont="1" applyFill="1" applyBorder="1" applyAlignment="1">
      <alignment horizontal="left" vertical="center" wrapText="1"/>
    </xf>
    <xf numFmtId="0" fontId="0" fillId="2" borderId="7" xfId="0" applyFill="1" applyBorder="1" applyAlignment="1">
      <alignment horizontal="left" vertical="center" wrapText="1"/>
    </xf>
    <xf numFmtId="4" fontId="4" fillId="2" borderId="7" xfId="0" applyNumberFormat="1" applyFont="1" applyFill="1" applyBorder="1" applyAlignment="1">
      <alignment horizontal="left" vertical="center"/>
    </xf>
    <xf numFmtId="49" fontId="0" fillId="2" borderId="13" xfId="0" applyNumberFormat="1" applyFill="1" applyBorder="1" applyAlignment="1">
      <alignment horizontal="left" vertical="center"/>
    </xf>
    <xf numFmtId="0" fontId="0" fillId="2" borderId="7" xfId="0" applyFill="1" applyBorder="1" applyAlignment="1">
      <alignment wrapText="1"/>
    </xf>
    <xf numFmtId="0" fontId="0" fillId="2" borderId="7" xfId="0" applyFill="1" applyBorder="1"/>
    <xf numFmtId="49" fontId="8" fillId="2"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4" borderId="28"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2" borderId="34" xfId="0" applyFont="1" applyFill="1" applyBorder="1" applyAlignment="1">
      <alignment vertical="center"/>
    </xf>
    <xf numFmtId="0" fontId="7" fillId="2" borderId="34" xfId="0" applyFont="1" applyFill="1" applyBorder="1" applyAlignment="1">
      <alignment vertical="center" wrapText="1"/>
    </xf>
    <xf numFmtId="0" fontId="7" fillId="2" borderId="35" xfId="0" applyFont="1" applyFill="1" applyBorder="1" applyAlignment="1">
      <alignment vertical="center" wrapText="1"/>
    </xf>
    <xf numFmtId="164" fontId="7" fillId="0" borderId="33" xfId="0" applyNumberFormat="1" applyFont="1" applyBorder="1" applyAlignment="1">
      <alignment vertical="center"/>
    </xf>
    <xf numFmtId="164" fontId="7" fillId="2"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2" borderId="37" xfId="0" applyNumberFormat="1" applyFont="1" applyFill="1" applyBorder="1" applyAlignment="1">
      <alignment horizontal="center" vertical="center"/>
    </xf>
    <xf numFmtId="4" fontId="7" fillId="2" borderId="37" xfId="0" applyNumberFormat="1" applyFont="1" applyFill="1" applyBorder="1" applyAlignment="1">
      <alignment vertical="center"/>
    </xf>
    <xf numFmtId="49" fontId="0" fillId="0" borderId="1" xfId="0" applyNumberFormat="1" applyBorder="1"/>
    <xf numFmtId="0" fontId="0" fillId="2" borderId="21" xfId="0" applyFill="1" applyBorder="1" applyAlignment="1">
      <alignment vertical="center"/>
    </xf>
    <xf numFmtId="49" fontId="0" fillId="2" borderId="12" xfId="0" applyNumberFormat="1" applyFill="1" applyBorder="1" applyAlignment="1">
      <alignment vertical="center"/>
    </xf>
    <xf numFmtId="0" fontId="0" fillId="4" borderId="15" xfId="0" applyFill="1" applyBorder="1"/>
    <xf numFmtId="0" fontId="0" fillId="4" borderId="21" xfId="0" applyFill="1" applyBorder="1"/>
    <xf numFmtId="0" fontId="0" fillId="4" borderId="21" xfId="0" applyFill="1" applyBorder="1" applyAlignment="1">
      <alignment horizontal="center"/>
    </xf>
    <xf numFmtId="49" fontId="0" fillId="4" borderId="21" xfId="0" applyNumberFormat="1" applyFill="1" applyBorder="1"/>
    <xf numFmtId="0" fontId="0" fillId="4"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2" borderId="15" xfId="0" applyFont="1" applyFill="1" applyBorder="1" applyAlignment="1">
      <alignment vertical="top"/>
    </xf>
    <xf numFmtId="49" fontId="8" fillId="2" borderId="12" xfId="0" applyNumberFormat="1" applyFont="1" applyFill="1" applyBorder="1" applyAlignment="1">
      <alignment vertical="top"/>
    </xf>
    <xf numFmtId="0" fontId="8" fillId="2" borderId="12" xfId="0" applyFont="1" applyFill="1" applyBorder="1" applyAlignment="1">
      <alignment horizontal="center" vertical="top"/>
    </xf>
    <xf numFmtId="0" fontId="8" fillId="2" borderId="12" xfId="0" applyFont="1" applyFill="1" applyBorder="1" applyAlignment="1">
      <alignment vertical="top"/>
    </xf>
    <xf numFmtId="0" fontId="16" fillId="0" borderId="0" xfId="0" applyFont="1" applyAlignment="1">
      <alignment vertical="top"/>
    </xf>
    <xf numFmtId="49" fontId="16" fillId="0" borderId="0" xfId="0" applyNumberFormat="1" applyFont="1" applyAlignment="1">
      <alignment vertical="top"/>
    </xf>
    <xf numFmtId="165" fontId="16" fillId="0" borderId="0" xfId="0" applyNumberFormat="1" applyFont="1" applyAlignment="1">
      <alignment vertical="top" shrinkToFit="1"/>
    </xf>
    <xf numFmtId="4" fontId="16" fillId="0" borderId="0" xfId="0" applyNumberFormat="1" applyFont="1" applyAlignment="1">
      <alignment vertical="top" shrinkToFit="1"/>
    </xf>
    <xf numFmtId="0" fontId="17" fillId="0" borderId="0" xfId="0" applyFont="1" applyAlignment="1">
      <alignment horizontal="center" vertical="top" shrinkToFit="1"/>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8" fillId="2" borderId="0" xfId="0" applyNumberFormat="1" applyFont="1" applyFill="1" applyAlignment="1">
      <alignment vertical="top" shrinkToFit="1"/>
    </xf>
    <xf numFmtId="0" fontId="8" fillId="2" borderId="27" xfId="0" applyFont="1" applyFill="1" applyBorder="1" applyAlignment="1">
      <alignment vertical="top"/>
    </xf>
    <xf numFmtId="49" fontId="8" fillId="2" borderId="18" xfId="0" applyNumberFormat="1" applyFont="1" applyFill="1" applyBorder="1" applyAlignment="1">
      <alignment vertical="top"/>
    </xf>
    <xf numFmtId="0" fontId="8" fillId="2" borderId="18" xfId="0" applyFont="1" applyFill="1" applyBorder="1" applyAlignment="1">
      <alignment horizontal="center" vertical="top" shrinkToFit="1"/>
    </xf>
    <xf numFmtId="165" fontId="8" fillId="2" borderId="18" xfId="0" applyNumberFormat="1" applyFont="1" applyFill="1" applyBorder="1" applyAlignment="1">
      <alignment vertical="top" shrinkToFit="1"/>
    </xf>
    <xf numFmtId="4" fontId="8" fillId="2" borderId="18" xfId="0" applyNumberFormat="1" applyFont="1" applyFill="1" applyBorder="1" applyAlignment="1">
      <alignment vertical="top" shrinkToFit="1"/>
    </xf>
    <xf numFmtId="4" fontId="8" fillId="2" borderId="38" xfId="0" applyNumberFormat="1" applyFont="1" applyFill="1" applyBorder="1" applyAlignment="1">
      <alignment vertical="top" shrinkToFit="1"/>
    </xf>
    <xf numFmtId="4" fontId="8" fillId="2"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3"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3"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8" fillId="0" borderId="0" xfId="0" applyFont="1" applyAlignment="1">
      <alignment wrapText="1"/>
    </xf>
    <xf numFmtId="49" fontId="8" fillId="2"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6"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8" fillId="2" borderId="12" xfId="0" applyNumberFormat="1" applyFont="1" applyFill="1" applyBorder="1" applyAlignment="1">
      <alignment horizontal="left" vertical="top" wrapText="1"/>
    </xf>
    <xf numFmtId="49" fontId="0" fillId="0" borderId="0" xfId="0" applyNumberFormat="1" applyAlignment="1">
      <alignment horizontal="left" wrapText="1"/>
    </xf>
    <xf numFmtId="165" fontId="19" fillId="0" borderId="0" xfId="0" applyNumberFormat="1" applyFont="1" applyAlignment="1">
      <alignment horizontal="center" vertical="top" wrapText="1" shrinkToFit="1"/>
    </xf>
    <xf numFmtId="165" fontId="19" fillId="0" borderId="0" xfId="0" applyNumberFormat="1" applyFont="1" applyAlignment="1">
      <alignment vertical="top" wrapText="1" shrinkToFit="1"/>
    </xf>
    <xf numFmtId="165" fontId="19" fillId="0" borderId="0" xfId="0" quotePrefix="1" applyNumberFormat="1" applyFont="1" applyAlignment="1">
      <alignment horizontal="left" vertical="top" wrapText="1"/>
    </xf>
    <xf numFmtId="49" fontId="17" fillId="0" borderId="0" xfId="0" applyNumberFormat="1" applyFont="1" applyAlignment="1">
      <alignment horizontal="left" vertical="top" wrapText="1"/>
    </xf>
    <xf numFmtId="0" fontId="20" fillId="3" borderId="45" xfId="0" applyFont="1" applyFill="1" applyBorder="1" applyAlignment="1">
      <alignment wrapText="1"/>
    </xf>
    <xf numFmtId="0" fontId="20" fillId="5" borderId="45" xfId="0" applyFont="1" applyFill="1" applyBorder="1" applyAlignment="1">
      <alignment wrapText="1"/>
    </xf>
    <xf numFmtId="0" fontId="1" fillId="0" borderId="0" xfId="2"/>
    <xf numFmtId="0" fontId="22" fillId="0" borderId="0" xfId="3"/>
    <xf numFmtId="0" fontId="4" fillId="0" borderId="37" xfId="2" applyFont="1" applyBorder="1"/>
    <xf numFmtId="0" fontId="6" fillId="0" borderId="37" xfId="2" applyFont="1" applyBorder="1"/>
    <xf numFmtId="0" fontId="6" fillId="0" borderId="37" xfId="2" applyFont="1" applyBorder="1" applyAlignment="1">
      <alignment wrapText="1"/>
    </xf>
    <xf numFmtId="0" fontId="9" fillId="0" borderId="37" xfId="2" applyFont="1" applyBorder="1"/>
    <xf numFmtId="4" fontId="9" fillId="0" borderId="37" xfId="2" applyNumberFormat="1" applyFont="1" applyBorder="1" applyAlignment="1">
      <alignment horizontal="right"/>
    </xf>
    <xf numFmtId="0" fontId="6" fillId="6" borderId="37" xfId="2" applyFont="1" applyFill="1" applyBorder="1"/>
    <xf numFmtId="4" fontId="6" fillId="6" borderId="37" xfId="2" applyNumberFormat="1" applyFont="1" applyFill="1" applyBorder="1" applyAlignment="1">
      <alignment horizontal="right"/>
    </xf>
    <xf numFmtId="3" fontId="23" fillId="7" borderId="11" xfId="3" applyNumberFormat="1" applyFont="1" applyFill="1" applyBorder="1" applyAlignment="1">
      <alignment horizontal="center" vertical="center" wrapText="1"/>
    </xf>
    <xf numFmtId="49" fontId="23" fillId="7" borderId="46" xfId="3" applyNumberFormat="1" applyFont="1" applyFill="1" applyBorder="1" applyAlignment="1">
      <alignment horizontal="center" vertical="center" wrapText="1"/>
    </xf>
    <xf numFmtId="0" fontId="23" fillId="7" borderId="47" xfId="3" applyFont="1" applyFill="1" applyBorder="1" applyAlignment="1">
      <alignment horizontal="center" vertical="center"/>
    </xf>
    <xf numFmtId="49" fontId="23" fillId="7" borderId="48" xfId="3" applyNumberFormat="1" applyFont="1" applyFill="1" applyBorder="1" applyAlignment="1">
      <alignment horizontal="center" vertical="center"/>
    </xf>
    <xf numFmtId="49" fontId="23" fillId="7" borderId="48" xfId="3" applyNumberFormat="1" applyFont="1" applyFill="1" applyBorder="1" applyAlignment="1">
      <alignment horizontal="center" vertical="center" wrapText="1"/>
    </xf>
    <xf numFmtId="1" fontId="23" fillId="7" borderId="48" xfId="3" applyNumberFormat="1" applyFont="1" applyFill="1" applyBorder="1" applyAlignment="1">
      <alignment horizontal="center" vertical="center"/>
    </xf>
    <xf numFmtId="3" fontId="23" fillId="7" borderId="49" xfId="3" applyNumberFormat="1" applyFont="1" applyFill="1" applyBorder="1" applyAlignment="1">
      <alignment horizontal="center" vertical="center" wrapText="1"/>
    </xf>
    <xf numFmtId="3" fontId="23" fillId="7" borderId="50" xfId="3" applyNumberFormat="1" applyFont="1" applyFill="1" applyBorder="1" applyAlignment="1">
      <alignment horizontal="center" vertical="center" wrapText="1"/>
    </xf>
    <xf numFmtId="49" fontId="23" fillId="0" borderId="0" xfId="3" applyNumberFormat="1" applyFont="1" applyAlignment="1">
      <alignment horizontal="center" vertical="center"/>
    </xf>
    <xf numFmtId="3" fontId="22" fillId="0" borderId="20" xfId="3" applyNumberFormat="1" applyBorder="1"/>
    <xf numFmtId="49" fontId="22" fillId="0" borderId="51" xfId="3" applyNumberFormat="1" applyBorder="1"/>
    <xf numFmtId="0" fontId="24" fillId="0" borderId="51" xfId="3" applyFont="1" applyBorder="1" applyAlignment="1">
      <alignment horizontal="left" vertical="center"/>
    </xf>
    <xf numFmtId="49" fontId="22" fillId="0" borderId="51" xfId="3" applyNumberFormat="1" applyBorder="1" applyAlignment="1">
      <alignment vertical="center"/>
    </xf>
    <xf numFmtId="1" fontId="22" fillId="0" borderId="51" xfId="3" applyNumberFormat="1" applyBorder="1" applyAlignment="1">
      <alignment vertical="center"/>
    </xf>
    <xf numFmtId="3" fontId="22" fillId="0" borderId="51" xfId="3" applyNumberFormat="1" applyBorder="1" applyAlignment="1">
      <alignment vertical="center"/>
    </xf>
    <xf numFmtId="3" fontId="22" fillId="0" borderId="52" xfId="3" applyNumberFormat="1" applyBorder="1" applyAlignment="1">
      <alignment vertical="center"/>
    </xf>
    <xf numFmtId="49" fontId="22" fillId="0" borderId="0" xfId="3" applyNumberFormat="1"/>
    <xf numFmtId="3" fontId="22" fillId="0" borderId="1" xfId="3" applyNumberFormat="1" applyBorder="1"/>
    <xf numFmtId="0" fontId="24" fillId="0" borderId="0" xfId="3" applyFont="1" applyAlignment="1">
      <alignment horizontal="left" vertical="center"/>
    </xf>
    <xf numFmtId="49" fontId="22" fillId="0" borderId="0" xfId="3" applyNumberFormat="1" applyAlignment="1">
      <alignment vertical="center"/>
    </xf>
    <xf numFmtId="1" fontId="22" fillId="0" borderId="0" xfId="3" applyNumberFormat="1" applyAlignment="1">
      <alignment vertical="center"/>
    </xf>
    <xf numFmtId="3" fontId="22" fillId="0" borderId="0" xfId="3" applyNumberFormat="1" applyAlignment="1">
      <alignment vertical="center"/>
    </xf>
    <xf numFmtId="3" fontId="22" fillId="0" borderId="2" xfId="3" applyNumberFormat="1" applyBorder="1" applyAlignment="1">
      <alignment vertical="center"/>
    </xf>
    <xf numFmtId="3" fontId="22" fillId="0" borderId="3" xfId="3" applyNumberFormat="1" applyBorder="1"/>
    <xf numFmtId="49" fontId="22" fillId="0" borderId="4" xfId="3" applyNumberFormat="1" applyBorder="1"/>
    <xf numFmtId="0" fontId="24" fillId="0" borderId="4" xfId="3" applyFont="1" applyBorder="1" applyAlignment="1">
      <alignment horizontal="left" vertical="center"/>
    </xf>
    <xf numFmtId="49" fontId="22" fillId="0" borderId="4" xfId="3" applyNumberFormat="1" applyBorder="1" applyAlignment="1">
      <alignment vertical="center"/>
    </xf>
    <xf numFmtId="1" fontId="22" fillId="0" borderId="4" xfId="3" applyNumberFormat="1" applyBorder="1" applyAlignment="1">
      <alignment vertical="center"/>
    </xf>
    <xf numFmtId="3" fontId="22" fillId="0" borderId="4" xfId="3" applyNumberFormat="1" applyBorder="1" applyAlignment="1">
      <alignment vertical="center"/>
    </xf>
    <xf numFmtId="3" fontId="22" fillId="0" borderId="5" xfId="3" applyNumberFormat="1" applyBorder="1" applyAlignment="1">
      <alignment vertical="center"/>
    </xf>
    <xf numFmtId="3" fontId="25" fillId="0" borderId="53" xfId="3" applyNumberFormat="1" applyFont="1" applyBorder="1" applyAlignment="1">
      <alignment horizontal="center" vertical="center" wrapText="1"/>
    </xf>
    <xf numFmtId="49" fontId="26" fillId="0" borderId="53" xfId="3" applyNumberFormat="1" applyFont="1" applyBorder="1" applyAlignment="1">
      <alignment horizontal="center" vertical="center" wrapText="1"/>
    </xf>
    <xf numFmtId="0" fontId="25" fillId="0" borderId="54" xfId="3" applyFont="1" applyBorder="1" applyAlignment="1">
      <alignment horizontal="left" vertical="center" wrapText="1"/>
    </xf>
    <xf numFmtId="49" fontId="23" fillId="0" borderId="0" xfId="3" applyNumberFormat="1" applyFont="1" applyAlignment="1">
      <alignment horizontal="center" vertical="center" wrapText="1"/>
    </xf>
    <xf numFmtId="3" fontId="23" fillId="0" borderId="0" xfId="3" applyNumberFormat="1" applyFont="1" applyAlignment="1">
      <alignment horizontal="center" vertical="center" wrapText="1"/>
    </xf>
    <xf numFmtId="166" fontId="23" fillId="0" borderId="0" xfId="3" applyNumberFormat="1" applyFont="1" applyAlignment="1">
      <alignment horizontal="center" vertical="center" wrapText="1"/>
    </xf>
    <xf numFmtId="3" fontId="23" fillId="8" borderId="0" xfId="3" applyNumberFormat="1" applyFont="1" applyFill="1" applyAlignment="1">
      <alignment horizontal="center" vertical="center" wrapText="1"/>
    </xf>
    <xf numFmtId="3" fontId="23" fillId="0" borderId="55" xfId="3" applyNumberFormat="1" applyFont="1" applyBorder="1" applyAlignment="1">
      <alignment horizontal="center" vertical="center" wrapText="1"/>
    </xf>
    <xf numFmtId="3" fontId="23" fillId="0" borderId="56" xfId="3" applyNumberFormat="1" applyFont="1" applyBorder="1" applyAlignment="1">
      <alignment horizontal="center" vertical="center" wrapText="1"/>
    </xf>
    <xf numFmtId="49" fontId="23" fillId="0" borderId="57" xfId="3" applyNumberFormat="1" applyFont="1" applyBorder="1" applyAlignment="1">
      <alignment horizontal="center" vertical="center" wrapText="1"/>
    </xf>
    <xf numFmtId="0" fontId="23" fillId="0" borderId="57" xfId="3" applyFont="1" applyBorder="1" applyAlignment="1">
      <alignment horizontal="left" vertical="top" wrapText="1"/>
    </xf>
    <xf numFmtId="49" fontId="23" fillId="5" borderId="58" xfId="4" applyNumberFormat="1" applyFont="1" applyFill="1" applyBorder="1" applyAlignment="1" applyProtection="1">
      <alignment horizontal="center" vertical="center" wrapText="1"/>
      <protection locked="0"/>
    </xf>
    <xf numFmtId="166" fontId="23" fillId="0" borderId="57" xfId="3" applyNumberFormat="1" applyFont="1" applyBorder="1" applyAlignment="1">
      <alignment horizontal="center" vertical="center" wrapText="1"/>
    </xf>
    <xf numFmtId="0" fontId="23" fillId="0" borderId="57" xfId="3" applyFont="1" applyBorder="1" applyAlignment="1">
      <alignment horizontal="center" vertical="center" wrapText="1"/>
    </xf>
    <xf numFmtId="4" fontId="23" fillId="0" borderId="59" xfId="3" applyNumberFormat="1" applyFont="1" applyBorder="1" applyAlignment="1">
      <alignment vertical="center" wrapText="1"/>
    </xf>
    <xf numFmtId="3" fontId="23" fillId="0" borderId="60" xfId="3" applyNumberFormat="1" applyFont="1" applyBorder="1" applyAlignment="1">
      <alignment horizontal="center" vertical="center" wrapText="1"/>
    </xf>
    <xf numFmtId="49" fontId="23" fillId="0" borderId="53" xfId="3" applyNumberFormat="1" applyFont="1" applyBorder="1" applyAlignment="1">
      <alignment horizontal="center" vertical="center" wrapText="1"/>
    </xf>
    <xf numFmtId="0" fontId="23" fillId="0" borderId="53" xfId="3" applyFont="1" applyBorder="1" applyAlignment="1">
      <alignment horizontal="left" vertical="top" wrapText="1"/>
    </xf>
    <xf numFmtId="49" fontId="23" fillId="0" borderId="61" xfId="4" applyNumberFormat="1" applyFont="1" applyBorder="1" applyAlignment="1">
      <alignment horizontal="center" vertical="center" wrapText="1"/>
    </xf>
    <xf numFmtId="49" fontId="23" fillId="0" borderId="61" xfId="3" applyNumberFormat="1" applyFont="1" applyBorder="1" applyAlignment="1">
      <alignment horizontal="center" vertical="center" wrapText="1"/>
    </xf>
    <xf numFmtId="166" fontId="23" fillId="0" borderId="53" xfId="3" applyNumberFormat="1" applyFont="1" applyBorder="1" applyAlignment="1">
      <alignment horizontal="center" vertical="center" wrapText="1"/>
    </xf>
    <xf numFmtId="0" fontId="23" fillId="0" borderId="53" xfId="3" applyFont="1" applyBorder="1" applyAlignment="1">
      <alignment horizontal="center" vertical="center" wrapText="1"/>
    </xf>
    <xf numFmtId="4" fontId="23" fillId="0" borderId="53" xfId="3" applyNumberFormat="1" applyFont="1" applyBorder="1" applyAlignment="1">
      <alignment vertical="center" wrapText="1"/>
    </xf>
    <xf numFmtId="4" fontId="23" fillId="0" borderId="62" xfId="3" applyNumberFormat="1" applyFont="1" applyBorder="1" applyAlignment="1">
      <alignment vertical="center" wrapText="1"/>
    </xf>
    <xf numFmtId="3" fontId="23" fillId="0" borderId="63" xfId="3" applyNumberFormat="1" applyFont="1" applyBorder="1" applyAlignment="1">
      <alignment horizontal="center" vertical="center" wrapText="1"/>
    </xf>
    <xf numFmtId="49" fontId="23" fillId="0" borderId="64" xfId="3" applyNumberFormat="1" applyFont="1" applyBorder="1" applyAlignment="1">
      <alignment horizontal="center" vertical="center" wrapText="1"/>
    </xf>
    <xf numFmtId="0" fontId="23" fillId="0" borderId="64" xfId="3" applyFont="1" applyBorder="1" applyAlignment="1">
      <alignment horizontal="left" vertical="top" wrapText="1"/>
    </xf>
    <xf numFmtId="49" fontId="23" fillId="0" borderId="65" xfId="4" applyNumberFormat="1" applyFont="1" applyBorder="1" applyAlignment="1">
      <alignment horizontal="center" vertical="center" wrapText="1"/>
    </xf>
    <xf numFmtId="49" fontId="23" fillId="0" borderId="65" xfId="3" applyNumberFormat="1" applyFont="1" applyBorder="1" applyAlignment="1">
      <alignment horizontal="center" vertical="center" wrapText="1"/>
    </xf>
    <xf numFmtId="166" fontId="23" fillId="0" borderId="64" xfId="3" applyNumberFormat="1" applyFont="1" applyBorder="1" applyAlignment="1">
      <alignment horizontal="center" vertical="center" wrapText="1"/>
    </xf>
    <xf numFmtId="0" fontId="23" fillId="0" borderId="64" xfId="3" applyFont="1" applyBorder="1" applyAlignment="1">
      <alignment horizontal="center" vertical="center" wrapText="1"/>
    </xf>
    <xf numFmtId="4" fontId="23" fillId="0" borderId="64" xfId="3" applyNumberFormat="1" applyFont="1" applyBorder="1" applyAlignment="1">
      <alignment vertical="center" wrapText="1"/>
    </xf>
    <xf numFmtId="4" fontId="23" fillId="0" borderId="66" xfId="3" applyNumberFormat="1" applyFont="1" applyBorder="1" applyAlignment="1">
      <alignment vertical="center" wrapText="1"/>
    </xf>
    <xf numFmtId="49" fontId="27" fillId="0" borderId="0" xfId="3" applyNumberFormat="1" applyFont="1" applyAlignment="1">
      <alignment horizontal="center" vertical="center" wrapText="1"/>
    </xf>
    <xf numFmtId="0" fontId="25" fillId="0" borderId="0" xfId="3" applyFont="1" applyAlignment="1">
      <alignment horizontal="left" vertical="center" wrapText="1"/>
    </xf>
    <xf numFmtId="3" fontId="23" fillId="0" borderId="0" xfId="3" applyNumberFormat="1" applyFont="1" applyAlignment="1">
      <alignment horizontal="right" vertical="center" wrapText="1"/>
    </xf>
    <xf numFmtId="3" fontId="25" fillId="7" borderId="7" xfId="3" applyNumberFormat="1" applyFont="1" applyFill="1" applyBorder="1" applyAlignment="1">
      <alignment vertical="center"/>
    </xf>
    <xf numFmtId="4" fontId="24" fillId="7" borderId="45" xfId="3" applyNumberFormat="1" applyFont="1" applyFill="1" applyBorder="1" applyAlignment="1">
      <alignment horizontal="right" vertical="center"/>
    </xf>
    <xf numFmtId="0" fontId="22" fillId="0" borderId="0" xfId="3" applyAlignment="1">
      <alignment vertical="center"/>
    </xf>
    <xf numFmtId="0" fontId="25" fillId="0" borderId="0" xfId="3" applyFont="1"/>
    <xf numFmtId="3" fontId="22" fillId="0" borderId="0" xfId="3" applyNumberFormat="1" applyAlignment="1">
      <alignment horizontal="center" vertical="center"/>
    </xf>
    <xf numFmtId="49" fontId="22" fillId="0" borderId="0" xfId="3" applyNumberFormat="1" applyAlignment="1">
      <alignment horizontal="center" vertical="center"/>
    </xf>
    <xf numFmtId="164" fontId="23" fillId="0" borderId="20" xfId="3" applyNumberFormat="1" applyFont="1" applyBorder="1" applyAlignment="1">
      <alignment horizontal="center" vertical="center" wrapText="1"/>
    </xf>
    <xf numFmtId="164" fontId="23" fillId="0" borderId="51" xfId="3" applyNumberFormat="1" applyFont="1" applyBorder="1" applyAlignment="1">
      <alignment horizontal="center" vertical="center" wrapText="1"/>
    </xf>
    <xf numFmtId="164" fontId="23" fillId="0" borderId="51" xfId="3" applyNumberFormat="1" applyFont="1" applyBorder="1" applyAlignment="1">
      <alignment horizontal="center" vertical="center"/>
    </xf>
    <xf numFmtId="164" fontId="23" fillId="0" borderId="52" xfId="3" applyNumberFormat="1" applyFont="1" applyBorder="1" applyAlignment="1">
      <alignment horizontal="center" vertical="center" wrapText="1"/>
    </xf>
    <xf numFmtId="164" fontId="22" fillId="0" borderId="1" xfId="3" applyNumberFormat="1" applyBorder="1"/>
    <xf numFmtId="164" fontId="22" fillId="0" borderId="0" xfId="3" applyNumberFormat="1"/>
    <xf numFmtId="164" fontId="24" fillId="0" borderId="0" xfId="3" applyNumberFormat="1" applyFont="1" applyAlignment="1">
      <alignment horizontal="left" vertical="center"/>
    </xf>
    <xf numFmtId="164" fontId="22" fillId="0" borderId="0" xfId="3" applyNumberFormat="1" applyAlignment="1">
      <alignment vertical="center"/>
    </xf>
    <xf numFmtId="164" fontId="22" fillId="0" borderId="2" xfId="3" applyNumberFormat="1" applyBorder="1" applyAlignment="1">
      <alignment vertical="center"/>
    </xf>
    <xf numFmtId="164" fontId="22" fillId="0" borderId="3" xfId="3" applyNumberFormat="1" applyBorder="1"/>
    <xf numFmtId="164" fontId="22" fillId="0" borderId="4" xfId="3" applyNumberFormat="1" applyBorder="1"/>
    <xf numFmtId="164" fontId="24" fillId="0" borderId="4" xfId="3" applyNumberFormat="1" applyFont="1" applyBorder="1" applyAlignment="1">
      <alignment horizontal="left" vertical="center"/>
    </xf>
    <xf numFmtId="164" fontId="22" fillId="0" borderId="4" xfId="3" applyNumberFormat="1" applyBorder="1" applyAlignment="1">
      <alignment vertical="center"/>
    </xf>
    <xf numFmtId="164" fontId="22" fillId="0" borderId="5" xfId="3" applyNumberFormat="1" applyBorder="1" applyAlignment="1">
      <alignment vertical="center"/>
    </xf>
    <xf numFmtId="3" fontId="23" fillId="9" borderId="67" xfId="3" applyNumberFormat="1" applyFont="1" applyFill="1" applyBorder="1" applyAlignment="1">
      <alignment horizontal="center" vertical="center" wrapText="1"/>
    </xf>
    <xf numFmtId="49" fontId="23" fillId="9" borderId="68" xfId="3" applyNumberFormat="1" applyFont="1" applyFill="1" applyBorder="1" applyAlignment="1">
      <alignment horizontal="center" vertical="center" wrapText="1"/>
    </xf>
    <xf numFmtId="0" fontId="23" fillId="9" borderId="27" xfId="3" applyFont="1" applyFill="1" applyBorder="1" applyAlignment="1">
      <alignment horizontal="left" vertical="top" wrapText="1"/>
    </xf>
    <xf numFmtId="49" fontId="23" fillId="9" borderId="18" xfId="4" applyNumberFormat="1" applyFont="1" applyFill="1" applyBorder="1" applyAlignment="1">
      <alignment horizontal="center" vertical="center" wrapText="1"/>
    </xf>
    <xf numFmtId="49" fontId="23" fillId="9" borderId="18" xfId="3" applyNumberFormat="1" applyFont="1" applyFill="1" applyBorder="1" applyAlignment="1">
      <alignment horizontal="center" vertical="center" wrapText="1"/>
    </xf>
    <xf numFmtId="166" fontId="23" fillId="9" borderId="18" xfId="3" applyNumberFormat="1" applyFont="1" applyFill="1" applyBorder="1" applyAlignment="1">
      <alignment horizontal="center" vertical="center" wrapText="1"/>
    </xf>
    <xf numFmtId="0" fontId="23" fillId="9" borderId="18" xfId="3" applyFont="1" applyFill="1" applyBorder="1" applyAlignment="1">
      <alignment horizontal="center" vertical="center" wrapText="1"/>
    </xf>
    <xf numFmtId="4" fontId="23" fillId="10" borderId="18" xfId="3" applyNumberFormat="1" applyFont="1" applyFill="1" applyBorder="1" applyAlignment="1">
      <alignment vertical="center" wrapText="1"/>
    </xf>
    <xf numFmtId="4" fontId="28" fillId="9" borderId="38" xfId="3" applyNumberFormat="1" applyFont="1" applyFill="1" applyBorder="1" applyAlignment="1">
      <alignment vertical="center" wrapText="1"/>
    </xf>
    <xf numFmtId="3" fontId="23" fillId="0" borderId="69" xfId="3" applyNumberFormat="1" applyFont="1" applyBorder="1" applyAlignment="1">
      <alignment horizontal="center" vertical="center" wrapText="1"/>
    </xf>
    <xf numFmtId="49" fontId="29" fillId="0" borderId="70" xfId="3" applyNumberFormat="1" applyFont="1" applyBorder="1" applyAlignment="1">
      <alignment horizontal="center" vertical="center" wrapText="1"/>
    </xf>
    <xf numFmtId="0" fontId="23" fillId="0" borderId="70" xfId="3" applyFont="1" applyBorder="1" applyAlignment="1">
      <alignment horizontal="left" vertical="top" wrapText="1"/>
    </xf>
    <xf numFmtId="49" fontId="23" fillId="5" borderId="37" xfId="4" applyNumberFormat="1" applyFont="1" applyFill="1" applyBorder="1" applyAlignment="1" applyProtection="1">
      <alignment horizontal="center" vertical="center" wrapText="1"/>
      <protection locked="0"/>
    </xf>
    <xf numFmtId="166" fontId="23" fillId="0" borderId="70" xfId="3" applyNumberFormat="1" applyFont="1" applyBorder="1" applyAlignment="1">
      <alignment horizontal="center" vertical="center" wrapText="1"/>
    </xf>
    <xf numFmtId="4" fontId="23" fillId="0" borderId="71" xfId="3" applyNumberFormat="1" applyFont="1" applyBorder="1" applyAlignment="1">
      <alignment vertical="center" wrapText="1"/>
    </xf>
    <xf numFmtId="49" fontId="23" fillId="0" borderId="70" xfId="3" applyNumberFormat="1" applyFont="1" applyBorder="1" applyAlignment="1">
      <alignment horizontal="center" vertical="center" wrapText="1"/>
    </xf>
    <xf numFmtId="0" fontId="23" fillId="0" borderId="70" xfId="3" applyFont="1" applyBorder="1" applyAlignment="1">
      <alignment horizontal="center" vertical="center" wrapText="1"/>
    </xf>
    <xf numFmtId="49" fontId="23" fillId="0" borderId="37" xfId="4" applyNumberFormat="1" applyFont="1" applyBorder="1" applyAlignment="1">
      <alignment horizontal="center" vertical="center" wrapText="1"/>
    </xf>
    <xf numFmtId="49" fontId="30" fillId="0" borderId="70" xfId="3" applyNumberFormat="1" applyFont="1" applyBorder="1" applyAlignment="1">
      <alignment horizontal="center" vertical="center" wrapText="1"/>
    </xf>
    <xf numFmtId="49" fontId="23" fillId="0" borderId="37" xfId="3" applyNumberFormat="1" applyFont="1" applyBorder="1" applyAlignment="1">
      <alignment horizontal="center" vertical="center" wrapText="1"/>
    </xf>
    <xf numFmtId="0" fontId="23" fillId="0" borderId="72" xfId="3" applyFont="1" applyBorder="1" applyAlignment="1">
      <alignment horizontal="left" vertical="top" wrapText="1"/>
    </xf>
    <xf numFmtId="166" fontId="23" fillId="0" borderId="73" xfId="3" applyNumberFormat="1" applyFont="1" applyBorder="1" applyAlignment="1">
      <alignment horizontal="center" vertical="center" wrapText="1"/>
    </xf>
    <xf numFmtId="3" fontId="23" fillId="0" borderId="37" xfId="3" applyNumberFormat="1" applyFont="1" applyBorder="1" applyAlignment="1">
      <alignment horizontal="center" vertical="center" wrapText="1"/>
    </xf>
    <xf numFmtId="0" fontId="23" fillId="0" borderId="37" xfId="3" applyFont="1" applyBorder="1" applyAlignment="1">
      <alignment horizontal="left" vertical="top" wrapText="1"/>
    </xf>
    <xf numFmtId="166" fontId="23" fillId="0" borderId="37" xfId="3" applyNumberFormat="1" applyFont="1" applyBorder="1" applyAlignment="1">
      <alignment horizontal="center" vertical="center" wrapText="1"/>
    </xf>
    <xf numFmtId="0" fontId="23" fillId="0" borderId="37" xfId="3" applyFont="1" applyBorder="1" applyAlignment="1">
      <alignment horizontal="center" vertical="center" wrapText="1"/>
    </xf>
    <xf numFmtId="4" fontId="23" fillId="0" borderId="37" xfId="3" applyNumberFormat="1" applyFont="1" applyBorder="1" applyAlignment="1">
      <alignment vertical="center" wrapText="1"/>
    </xf>
    <xf numFmtId="0" fontId="23" fillId="0" borderId="35" xfId="3" applyFont="1" applyBorder="1" applyAlignment="1">
      <alignment horizontal="left" vertical="center" wrapText="1"/>
    </xf>
    <xf numFmtId="49" fontId="23" fillId="0" borderId="35" xfId="3" applyNumberFormat="1" applyFont="1" applyBorder="1" applyAlignment="1">
      <alignment horizontal="center" vertical="center" wrapText="1"/>
    </xf>
    <xf numFmtId="166" fontId="23" fillId="0" borderId="35" xfId="3" applyNumberFormat="1" applyFont="1" applyBorder="1" applyAlignment="1">
      <alignment horizontal="center" vertical="center" wrapText="1"/>
    </xf>
    <xf numFmtId="4" fontId="23" fillId="0" borderId="35" xfId="3" applyNumberFormat="1" applyFont="1" applyBorder="1" applyAlignment="1">
      <alignment vertical="center" wrapText="1"/>
    </xf>
    <xf numFmtId="4" fontId="23" fillId="0" borderId="36" xfId="3" applyNumberFormat="1" applyFont="1" applyBorder="1" applyAlignment="1">
      <alignment vertical="center" wrapText="1"/>
    </xf>
    <xf numFmtId="3" fontId="23" fillId="9" borderId="69" xfId="3" applyNumberFormat="1" applyFont="1" applyFill="1" applyBorder="1" applyAlignment="1">
      <alignment horizontal="center" vertical="center" wrapText="1"/>
    </xf>
    <xf numFmtId="49" fontId="23" fillId="9" borderId="72" xfId="3" applyNumberFormat="1" applyFont="1" applyFill="1" applyBorder="1" applyAlignment="1">
      <alignment horizontal="center" vertical="center" wrapText="1"/>
    </xf>
    <xf numFmtId="0" fontId="23" fillId="9" borderId="34" xfId="3" applyFont="1" applyFill="1" applyBorder="1" applyAlignment="1">
      <alignment horizontal="left" vertical="top" wrapText="1"/>
    </xf>
    <xf numFmtId="49" fontId="23" fillId="9" borderId="35" xfId="4" applyNumberFormat="1" applyFont="1" applyFill="1" applyBorder="1" applyAlignment="1">
      <alignment horizontal="center" vertical="center" wrapText="1"/>
    </xf>
    <xf numFmtId="49" fontId="23" fillId="9" borderId="35" xfId="3" applyNumberFormat="1" applyFont="1" applyFill="1" applyBorder="1" applyAlignment="1">
      <alignment horizontal="center" vertical="center" wrapText="1"/>
    </xf>
    <xf numFmtId="166" fontId="23" fillId="9" borderId="35" xfId="3" applyNumberFormat="1" applyFont="1" applyFill="1" applyBorder="1" applyAlignment="1">
      <alignment horizontal="center" vertical="center" wrapText="1"/>
    </xf>
    <xf numFmtId="0" fontId="23" fillId="9" borderId="35" xfId="3" applyFont="1" applyFill="1" applyBorder="1" applyAlignment="1">
      <alignment horizontal="center" vertical="center" wrapText="1"/>
    </xf>
    <xf numFmtId="4" fontId="23" fillId="10" borderId="35" xfId="3" applyNumberFormat="1" applyFont="1" applyFill="1" applyBorder="1" applyAlignment="1">
      <alignment vertical="center" wrapText="1"/>
    </xf>
    <xf numFmtId="4" fontId="28" fillId="9" borderId="36" xfId="3" applyNumberFormat="1" applyFont="1" applyFill="1" applyBorder="1" applyAlignment="1">
      <alignment vertical="center" wrapText="1"/>
    </xf>
    <xf numFmtId="49" fontId="23" fillId="0" borderId="72" xfId="3" applyNumberFormat="1" applyFont="1" applyBorder="1" applyAlignment="1">
      <alignment horizontal="center" vertical="center" wrapText="1"/>
    </xf>
    <xf numFmtId="49" fontId="23" fillId="0" borderId="34" xfId="3" applyNumberFormat="1" applyFont="1" applyBorder="1" applyAlignment="1">
      <alignment horizontal="center" vertical="center" wrapText="1"/>
    </xf>
    <xf numFmtId="4" fontId="23" fillId="8" borderId="35" xfId="3" applyNumberFormat="1" applyFont="1" applyFill="1" applyBorder="1" applyAlignment="1">
      <alignment vertical="center" wrapText="1"/>
    </xf>
    <xf numFmtId="0" fontId="22" fillId="9" borderId="7" xfId="3" applyFill="1" applyBorder="1" applyAlignment="1">
      <alignment vertical="center"/>
    </xf>
    <xf numFmtId="4" fontId="24" fillId="11" borderId="45" xfId="3" applyNumberFormat="1" applyFont="1" applyFill="1" applyBorder="1" applyAlignment="1">
      <alignment horizontal="right" vertical="center"/>
    </xf>
    <xf numFmtId="3" fontId="23" fillId="0" borderId="20" xfId="3" applyNumberFormat="1" applyFont="1" applyBorder="1" applyAlignment="1">
      <alignment horizontal="center" vertical="center" wrapText="1"/>
    </xf>
    <xf numFmtId="49" fontId="23" fillId="0" borderId="51" xfId="3" applyNumberFormat="1" applyFont="1" applyBorder="1" applyAlignment="1">
      <alignment horizontal="center" vertical="center" wrapText="1"/>
    </xf>
    <xf numFmtId="0" fontId="23" fillId="0" borderId="51" xfId="3" applyFont="1" applyBorder="1" applyAlignment="1">
      <alignment horizontal="center" vertical="center"/>
    </xf>
    <xf numFmtId="49" fontId="23" fillId="0" borderId="51" xfId="3" applyNumberFormat="1" applyFont="1" applyBorder="1" applyAlignment="1">
      <alignment horizontal="center" vertical="center"/>
    </xf>
    <xf numFmtId="1" fontId="23" fillId="0" borderId="51" xfId="3" applyNumberFormat="1" applyFont="1" applyBorder="1" applyAlignment="1">
      <alignment horizontal="center" vertical="center"/>
    </xf>
    <xf numFmtId="3" fontId="23" fillId="0" borderId="51" xfId="3" applyNumberFormat="1" applyFont="1" applyBorder="1" applyAlignment="1">
      <alignment horizontal="center" vertical="center" wrapText="1"/>
    </xf>
    <xf numFmtId="3" fontId="23" fillId="0" borderId="52" xfId="3" applyNumberFormat="1" applyFont="1" applyBorder="1" applyAlignment="1">
      <alignment horizontal="center" vertical="center" wrapText="1"/>
    </xf>
    <xf numFmtId="3" fontId="25" fillId="0" borderId="69" xfId="3" applyNumberFormat="1" applyFont="1" applyBorder="1" applyAlignment="1">
      <alignment horizontal="center" vertical="center" wrapText="1"/>
    </xf>
    <xf numFmtId="49" fontId="25" fillId="0" borderId="70" xfId="3" applyNumberFormat="1" applyFont="1" applyBorder="1" applyAlignment="1">
      <alignment horizontal="center" vertical="center" wrapText="1"/>
    </xf>
    <xf numFmtId="0" fontId="25" fillId="0" borderId="72" xfId="3" applyFont="1" applyBorder="1" applyAlignment="1">
      <alignment horizontal="left" vertical="center" wrapText="1"/>
    </xf>
    <xf numFmtId="49" fontId="23" fillId="8" borderId="35" xfId="3" applyNumberFormat="1" applyFont="1" applyFill="1" applyBorder="1" applyAlignment="1">
      <alignment horizontal="center" vertical="center"/>
    </xf>
    <xf numFmtId="3" fontId="23" fillId="8" borderId="35" xfId="3" applyNumberFormat="1" applyFont="1" applyFill="1" applyBorder="1" applyAlignment="1">
      <alignment horizontal="center" vertical="center"/>
    </xf>
    <xf numFmtId="166" fontId="23" fillId="8" borderId="35" xfId="3" applyNumberFormat="1" applyFont="1" applyFill="1" applyBorder="1" applyAlignment="1">
      <alignment horizontal="center" vertical="center"/>
    </xf>
    <xf numFmtId="3" fontId="23" fillId="0" borderId="36" xfId="3" applyNumberFormat="1" applyFont="1" applyBorder="1" applyAlignment="1">
      <alignment horizontal="center" vertical="center"/>
    </xf>
    <xf numFmtId="4" fontId="23" fillId="8" borderId="70" xfId="3" applyNumberFormat="1" applyFont="1" applyFill="1" applyBorder="1" applyAlignment="1">
      <alignment vertical="center" wrapText="1"/>
    </xf>
    <xf numFmtId="49" fontId="31" fillId="0" borderId="37" xfId="4" applyNumberFormat="1" applyFont="1" applyBorder="1" applyAlignment="1">
      <alignment horizontal="center" vertical="center" wrapText="1"/>
    </xf>
    <xf numFmtId="49" fontId="31" fillId="0" borderId="37" xfId="3" applyNumberFormat="1" applyFont="1" applyBorder="1" applyAlignment="1">
      <alignment horizontal="center" vertical="center" wrapText="1"/>
    </xf>
    <xf numFmtId="0" fontId="25" fillId="0" borderId="70" xfId="3" applyFont="1" applyBorder="1" applyAlignment="1">
      <alignment horizontal="left" vertical="top" wrapText="1"/>
    </xf>
    <xf numFmtId="0" fontId="29" fillId="0" borderId="70" xfId="3" applyFont="1" applyBorder="1" applyAlignment="1">
      <alignment horizontal="center" vertical="center" wrapText="1"/>
    </xf>
    <xf numFmtId="0" fontId="23" fillId="0" borderId="70" xfId="3" applyFont="1" applyBorder="1" applyAlignment="1">
      <alignment horizontal="left" vertical="center" wrapText="1"/>
    </xf>
    <xf numFmtId="49" fontId="23" fillId="8" borderId="70" xfId="3" applyNumberFormat="1" applyFont="1" applyFill="1" applyBorder="1" applyAlignment="1">
      <alignment horizontal="center" vertical="center" wrapText="1"/>
    </xf>
    <xf numFmtId="166" fontId="23" fillId="8" borderId="70" xfId="3" applyNumberFormat="1" applyFont="1" applyFill="1" applyBorder="1" applyAlignment="1">
      <alignment horizontal="center" vertical="center" wrapText="1"/>
    </xf>
    <xf numFmtId="0" fontId="25" fillId="0" borderId="70" xfId="3" applyFont="1" applyBorder="1" applyAlignment="1">
      <alignment horizontal="left" vertical="center" wrapText="1"/>
    </xf>
    <xf numFmtId="0" fontId="23" fillId="12" borderId="70" xfId="3" applyFont="1" applyFill="1" applyBorder="1" applyAlignment="1">
      <alignment horizontal="left" vertical="center" wrapText="1"/>
    </xf>
    <xf numFmtId="0" fontId="23" fillId="0" borderId="70" xfId="5" applyFont="1" applyBorder="1" applyAlignment="1">
      <alignment vertical="center" wrapText="1"/>
    </xf>
    <xf numFmtId="49" fontId="23" fillId="8" borderId="70" xfId="6" applyNumberFormat="1" applyFont="1" applyFill="1" applyBorder="1" applyAlignment="1">
      <alignment horizontal="center" vertical="center" wrapText="1"/>
    </xf>
    <xf numFmtId="166" fontId="23" fillId="0" borderId="70" xfId="5" applyNumberFormat="1" applyFont="1" applyBorder="1" applyAlignment="1">
      <alignment horizontal="center" vertical="center" wrapText="1"/>
    </xf>
    <xf numFmtId="0" fontId="23" fillId="0" borderId="70" xfId="5" applyFont="1" applyBorder="1" applyAlignment="1">
      <alignment horizontal="center" vertical="center" wrapText="1"/>
    </xf>
    <xf numFmtId="0" fontId="25" fillId="0" borderId="70" xfId="5" applyFont="1" applyBorder="1" applyAlignment="1">
      <alignment horizontal="left" vertical="center" wrapText="1"/>
    </xf>
    <xf numFmtId="0" fontId="23" fillId="0" borderId="70" xfId="5" applyFont="1" applyBorder="1" applyAlignment="1">
      <alignment horizontal="left" vertical="center" wrapText="1"/>
    </xf>
    <xf numFmtId="49" fontId="23" fillId="0" borderId="70" xfId="6" applyNumberFormat="1" applyFont="1" applyBorder="1" applyAlignment="1">
      <alignment horizontal="center" vertical="center" wrapText="1"/>
    </xf>
    <xf numFmtId="0" fontId="23" fillId="7" borderId="20" xfId="7" applyFont="1" applyFill="1" applyBorder="1" applyAlignment="1">
      <alignment horizontal="center" vertical="center" wrapText="1"/>
    </xf>
    <xf numFmtId="49" fontId="23" fillId="7" borderId="74" xfId="7" applyNumberFormat="1" applyFont="1" applyFill="1" applyBorder="1" applyAlignment="1">
      <alignment horizontal="center" vertical="center" wrapText="1"/>
    </xf>
    <xf numFmtId="0" fontId="23" fillId="7" borderId="75" xfId="7" applyFont="1" applyFill="1" applyBorder="1" applyAlignment="1">
      <alignment horizontal="center" vertical="center"/>
    </xf>
    <xf numFmtId="49" fontId="23" fillId="7" borderId="76" xfId="7" applyNumberFormat="1" applyFont="1" applyFill="1" applyBorder="1" applyAlignment="1" applyProtection="1">
      <alignment horizontal="center" vertical="center"/>
      <protection locked="0"/>
    </xf>
    <xf numFmtId="49" fontId="23" fillId="7" borderId="76" xfId="7" applyNumberFormat="1" applyFont="1" applyFill="1" applyBorder="1" applyAlignment="1" applyProtection="1">
      <alignment horizontal="center" vertical="center" wrapText="1"/>
      <protection locked="0"/>
    </xf>
    <xf numFmtId="49" fontId="23" fillId="7" borderId="76" xfId="7" applyNumberFormat="1" applyFont="1" applyFill="1" applyBorder="1" applyAlignment="1">
      <alignment horizontal="center" vertical="center"/>
    </xf>
    <xf numFmtId="1" fontId="23" fillId="7" borderId="76" xfId="7" applyNumberFormat="1" applyFont="1" applyFill="1" applyBorder="1" applyAlignment="1">
      <alignment horizontal="center" vertical="center"/>
    </xf>
    <xf numFmtId="3" fontId="23" fillId="7" borderId="77" xfId="7" applyNumberFormat="1" applyFont="1" applyFill="1" applyBorder="1" applyAlignment="1">
      <alignment horizontal="center" vertical="center" wrapText="1"/>
    </xf>
    <xf numFmtId="3" fontId="23" fillId="7" borderId="78" xfId="7" applyNumberFormat="1" applyFont="1" applyFill="1" applyBorder="1" applyAlignment="1">
      <alignment horizontal="center" vertical="center" wrapText="1"/>
    </xf>
    <xf numFmtId="0" fontId="32" fillId="0" borderId="0" xfId="8" applyFont="1"/>
    <xf numFmtId="0" fontId="23" fillId="0" borderId="20" xfId="7" applyFont="1" applyBorder="1" applyAlignment="1">
      <alignment horizontal="center" vertical="center" wrapText="1"/>
    </xf>
    <xf numFmtId="49" fontId="23" fillId="0" borderId="51" xfId="7" applyNumberFormat="1" applyFont="1" applyBorder="1" applyAlignment="1">
      <alignment horizontal="center" vertical="center" wrapText="1"/>
    </xf>
    <xf numFmtId="0" fontId="23" fillId="0" borderId="51" xfId="7" applyFont="1" applyBorder="1" applyAlignment="1">
      <alignment horizontal="center" vertical="center"/>
    </xf>
    <xf numFmtId="49" fontId="23" fillId="0" borderId="51" xfId="7" applyNumberFormat="1" applyFont="1" applyBorder="1" applyAlignment="1" applyProtection="1">
      <alignment horizontal="center" vertical="center"/>
      <protection locked="0"/>
    </xf>
    <xf numFmtId="49" fontId="23" fillId="0" borderId="51" xfId="7" applyNumberFormat="1" applyFont="1" applyBorder="1" applyAlignment="1" applyProtection="1">
      <alignment horizontal="center" vertical="center" wrapText="1"/>
      <protection locked="0"/>
    </xf>
    <xf numFmtId="49" fontId="23" fillId="0" borderId="51" xfId="7" applyNumberFormat="1" applyFont="1" applyBorder="1" applyAlignment="1">
      <alignment horizontal="center" vertical="center"/>
    </xf>
    <xf numFmtId="1" fontId="23" fillId="0" borderId="51" xfId="7" applyNumberFormat="1" applyFont="1" applyBorder="1" applyAlignment="1">
      <alignment horizontal="center" vertical="center"/>
    </xf>
    <xf numFmtId="3" fontId="23" fillId="0" borderId="51" xfId="7" applyNumberFormat="1" applyFont="1" applyBorder="1" applyAlignment="1">
      <alignment horizontal="center" vertical="center" wrapText="1"/>
    </xf>
    <xf numFmtId="3" fontId="23" fillId="0" borderId="52" xfId="7" applyNumberFormat="1" applyFont="1" applyBorder="1" applyAlignment="1">
      <alignment horizontal="center" vertical="center" wrapText="1"/>
    </xf>
    <xf numFmtId="0" fontId="33" fillId="0" borderId="0" xfId="8" applyFont="1"/>
    <xf numFmtId="0" fontId="23" fillId="0" borderId="1" xfId="7" applyFont="1" applyBorder="1" applyAlignment="1">
      <alignment horizontal="center" vertical="center" wrapText="1"/>
    </xf>
    <xf numFmtId="49" fontId="23" fillId="0" borderId="0" xfId="7" applyNumberFormat="1" applyFont="1" applyAlignment="1">
      <alignment horizontal="center" vertical="center" wrapText="1"/>
    </xf>
    <xf numFmtId="0" fontId="34" fillId="0" borderId="0" xfId="7" applyFont="1" applyAlignment="1">
      <alignment horizontal="left" vertical="center"/>
    </xf>
    <xf numFmtId="49" fontId="23" fillId="0" borderId="0" xfId="7" applyNumberFormat="1" applyFont="1" applyAlignment="1" applyProtection="1">
      <alignment horizontal="center" vertical="center"/>
      <protection locked="0"/>
    </xf>
    <xf numFmtId="49" fontId="23" fillId="0" borderId="0" xfId="7" applyNumberFormat="1" applyFont="1" applyAlignment="1" applyProtection="1">
      <alignment horizontal="center" vertical="center" wrapText="1"/>
      <protection locked="0"/>
    </xf>
    <xf numFmtId="49" fontId="23" fillId="0" borderId="0" xfId="7" applyNumberFormat="1" applyFont="1" applyAlignment="1">
      <alignment horizontal="center" vertical="center"/>
    </xf>
    <xf numFmtId="1" fontId="23" fillId="0" borderId="0" xfId="7" applyNumberFormat="1" applyFont="1" applyAlignment="1">
      <alignment horizontal="center" vertical="center"/>
    </xf>
    <xf numFmtId="3" fontId="23" fillId="0" borderId="0" xfId="7" applyNumberFormat="1" applyFont="1" applyAlignment="1">
      <alignment horizontal="center" vertical="center" wrapText="1"/>
    </xf>
    <xf numFmtId="3" fontId="23" fillId="0" borderId="2" xfId="7" applyNumberFormat="1" applyFont="1" applyBorder="1" applyAlignment="1">
      <alignment horizontal="center" vertical="center" wrapText="1"/>
    </xf>
    <xf numFmtId="0" fontId="21" fillId="0" borderId="9" xfId="7" applyBorder="1"/>
    <xf numFmtId="49" fontId="21" fillId="0" borderId="6" xfId="7" applyNumberFormat="1" applyBorder="1"/>
    <xf numFmtId="0" fontId="24" fillId="0" borderId="6" xfId="7" applyFont="1" applyBorder="1" applyAlignment="1">
      <alignment horizontal="left" vertical="center" wrapText="1"/>
    </xf>
    <xf numFmtId="49" fontId="21" fillId="0" borderId="6" xfId="7" applyNumberFormat="1" applyBorder="1" applyAlignment="1" applyProtection="1">
      <alignment vertical="center"/>
      <protection locked="0"/>
    </xf>
    <xf numFmtId="49" fontId="21" fillId="0" borderId="6" xfId="7" applyNumberFormat="1" applyBorder="1" applyAlignment="1">
      <alignment vertical="center"/>
    </xf>
    <xf numFmtId="1" fontId="21" fillId="0" borderId="6" xfId="7" applyNumberFormat="1" applyBorder="1" applyAlignment="1">
      <alignment vertical="center"/>
    </xf>
    <xf numFmtId="3" fontId="21" fillId="0" borderId="6" xfId="7" applyNumberFormat="1" applyBorder="1" applyAlignment="1">
      <alignment vertical="center"/>
    </xf>
    <xf numFmtId="3" fontId="21" fillId="0" borderId="8" xfId="7" applyNumberFormat="1" applyBorder="1" applyAlignment="1">
      <alignment vertical="center"/>
    </xf>
    <xf numFmtId="0" fontId="5" fillId="13" borderId="17" xfId="8" applyFont="1" applyFill="1" applyBorder="1" applyAlignment="1">
      <alignment horizontal="center" vertical="center"/>
    </xf>
    <xf numFmtId="49" fontId="5" fillId="13" borderId="18" xfId="8" applyNumberFormat="1" applyFont="1" applyFill="1" applyBorder="1" applyAlignment="1">
      <alignment horizontal="center" vertical="center"/>
    </xf>
    <xf numFmtId="49" fontId="5" fillId="13" borderId="18" xfId="8" applyNumberFormat="1" applyFont="1" applyFill="1" applyBorder="1" applyAlignment="1" applyProtection="1">
      <alignment horizontal="center" vertical="center"/>
      <protection locked="0"/>
    </xf>
    <xf numFmtId="4" fontId="5" fillId="13" borderId="16" xfId="8" applyNumberFormat="1" applyFont="1" applyFill="1" applyBorder="1" applyAlignment="1">
      <alignment horizontal="center" vertical="center"/>
    </xf>
    <xf numFmtId="0" fontId="5" fillId="0" borderId="0" xfId="8" applyFont="1"/>
    <xf numFmtId="0" fontId="35" fillId="0" borderId="79" xfId="8" applyFont="1" applyBorder="1" applyAlignment="1">
      <alignment horizontal="right" vertical="center"/>
    </xf>
    <xf numFmtId="49" fontId="35" fillId="0" borderId="37" xfId="8" applyNumberFormat="1" applyFont="1" applyBorder="1" applyAlignment="1">
      <alignment horizontal="right" vertical="center"/>
    </xf>
    <xf numFmtId="49" fontId="35" fillId="0" borderId="37" xfId="8" applyNumberFormat="1" applyFont="1" applyBorder="1" applyAlignment="1">
      <alignment horizontal="left" vertical="center"/>
    </xf>
    <xf numFmtId="49" fontId="35" fillId="0" borderId="37" xfId="8" applyNumberFormat="1" applyFont="1" applyBorder="1" applyAlignment="1" applyProtection="1">
      <alignment horizontal="right" vertical="center"/>
      <protection locked="0"/>
    </xf>
    <xf numFmtId="49" fontId="21" fillId="0" borderId="37" xfId="7" applyNumberFormat="1" applyBorder="1" applyAlignment="1" applyProtection="1">
      <alignment horizontal="left" vertical="center"/>
      <protection locked="0"/>
    </xf>
    <xf numFmtId="0" fontId="21" fillId="0" borderId="37" xfId="7" applyBorder="1" applyAlignment="1">
      <alignment horizontal="left" vertical="center"/>
    </xf>
    <xf numFmtId="0" fontId="22" fillId="0" borderId="37" xfId="8" applyBorder="1"/>
    <xf numFmtId="0" fontId="22" fillId="0" borderId="80" xfId="8" applyBorder="1"/>
    <xf numFmtId="0" fontId="22" fillId="0" borderId="0" xfId="8"/>
    <xf numFmtId="0" fontId="33" fillId="0" borderId="79" xfId="8" applyFont="1" applyBorder="1" applyAlignment="1">
      <alignment horizontal="center" vertical="top" wrapText="1"/>
    </xf>
    <xf numFmtId="49" fontId="33" fillId="0" borderId="37" xfId="8" applyNumberFormat="1" applyFont="1" applyBorder="1" applyAlignment="1">
      <alignment horizontal="center" vertical="top" wrapText="1"/>
    </xf>
    <xf numFmtId="0" fontId="33" fillId="0" borderId="37" xfId="8" applyFont="1" applyBorder="1" applyAlignment="1">
      <alignment horizontal="left" vertical="top" wrapText="1"/>
    </xf>
    <xf numFmtId="0" fontId="33" fillId="0" borderId="37" xfId="8" applyFont="1" applyBorder="1" applyAlignment="1">
      <alignment horizontal="center" vertical="top" wrapText="1"/>
    </xf>
    <xf numFmtId="0" fontId="33" fillId="0" borderId="37" xfId="8" applyFont="1" applyBorder="1" applyAlignment="1">
      <alignment horizontal="center" vertical="top" wrapText="1" shrinkToFit="1"/>
    </xf>
    <xf numFmtId="4" fontId="33" fillId="0" borderId="37" xfId="8" applyNumberFormat="1" applyFont="1" applyBorder="1" applyAlignment="1">
      <alignment vertical="top"/>
    </xf>
    <xf numFmtId="4" fontId="23" fillId="0" borderId="80" xfId="7" applyNumberFormat="1" applyFont="1" applyBorder="1" applyAlignment="1">
      <alignment vertical="top" wrapText="1"/>
    </xf>
    <xf numFmtId="49" fontId="36" fillId="0" borderId="37" xfId="8" applyNumberFormat="1" applyFont="1" applyBorder="1" applyAlignment="1" applyProtection="1">
      <alignment horizontal="center" vertical="top" wrapText="1"/>
      <protection locked="0"/>
    </xf>
    <xf numFmtId="49" fontId="33" fillId="0" borderId="37" xfId="8" applyNumberFormat="1" applyFont="1" applyBorder="1" applyAlignment="1" applyProtection="1">
      <alignment horizontal="center" vertical="top" wrapText="1"/>
      <protection locked="0"/>
    </xf>
    <xf numFmtId="0" fontId="33" fillId="0" borderId="79" xfId="8" applyFont="1" applyBorder="1" applyAlignment="1">
      <alignment horizontal="center" vertical="center"/>
    </xf>
    <xf numFmtId="49" fontId="33" fillId="0" borderId="37" xfId="8" applyNumberFormat="1" applyFont="1" applyBorder="1" applyAlignment="1">
      <alignment horizontal="center" vertical="center"/>
    </xf>
    <xf numFmtId="49" fontId="21" fillId="0" borderId="37" xfId="7" applyNumberFormat="1" applyBorder="1"/>
    <xf numFmtId="49" fontId="21" fillId="0" borderId="37" xfId="7" applyNumberFormat="1" applyBorder="1" applyProtection="1">
      <protection locked="0"/>
    </xf>
    <xf numFmtId="0" fontId="21" fillId="0" borderId="37" xfId="7" applyBorder="1"/>
    <xf numFmtId="0" fontId="5" fillId="13" borderId="14" xfId="8" applyFont="1" applyFill="1" applyBorder="1" applyAlignment="1">
      <alignment horizontal="center" vertical="center"/>
    </xf>
    <xf numFmtId="49" fontId="5" fillId="13" borderId="35" xfId="8" applyNumberFormat="1" applyFont="1" applyFill="1" applyBorder="1" applyAlignment="1">
      <alignment horizontal="center" vertical="center"/>
    </xf>
    <xf numFmtId="49" fontId="5" fillId="13" borderId="35" xfId="8" applyNumberFormat="1" applyFont="1" applyFill="1" applyBorder="1" applyAlignment="1" applyProtection="1">
      <alignment horizontal="center" vertical="center"/>
      <protection locked="0"/>
    </xf>
    <xf numFmtId="4" fontId="5" fillId="13" borderId="35" xfId="8" applyNumberFormat="1" applyFont="1" applyFill="1" applyBorder="1" applyAlignment="1">
      <alignment horizontal="center" vertical="center"/>
    </xf>
    <xf numFmtId="49" fontId="37" fillId="0" borderId="37" xfId="8" applyNumberFormat="1" applyFont="1" applyBorder="1" applyAlignment="1">
      <alignment horizontal="center" vertical="top" wrapText="1"/>
    </xf>
    <xf numFmtId="0" fontId="33" fillId="12" borderId="37" xfId="8" applyFont="1" applyFill="1" applyBorder="1" applyAlignment="1">
      <alignment horizontal="left" vertical="top" wrapText="1"/>
    </xf>
    <xf numFmtId="0" fontId="33" fillId="0" borderId="81" xfId="8" applyFont="1" applyBorder="1" applyAlignment="1">
      <alignment horizontal="center" vertical="top" wrapText="1"/>
    </xf>
    <xf numFmtId="49" fontId="33" fillId="0" borderId="82" xfId="8" applyNumberFormat="1" applyFont="1" applyBorder="1" applyAlignment="1">
      <alignment horizontal="center" vertical="top" wrapText="1"/>
    </xf>
    <xf numFmtId="0" fontId="33" fillId="0" borderId="82" xfId="8" applyFont="1" applyBorder="1" applyAlignment="1">
      <alignment horizontal="left" vertical="top" wrapText="1"/>
    </xf>
    <xf numFmtId="49" fontId="36" fillId="0" borderId="82" xfId="8" applyNumberFormat="1" applyFont="1" applyBorder="1" applyAlignment="1" applyProtection="1">
      <alignment horizontal="center" vertical="top" wrapText="1"/>
      <protection locked="0"/>
    </xf>
    <xf numFmtId="49" fontId="33" fillId="0" borderId="82" xfId="8" applyNumberFormat="1" applyFont="1" applyBorder="1" applyAlignment="1" applyProtection="1">
      <alignment horizontal="center" vertical="top" wrapText="1"/>
      <protection locked="0"/>
    </xf>
    <xf numFmtId="0" fontId="33" fillId="0" borderId="82" xfId="8" applyFont="1" applyBorder="1" applyAlignment="1">
      <alignment horizontal="center" vertical="top" wrapText="1"/>
    </xf>
    <xf numFmtId="0" fontId="33" fillId="0" borderId="82" xfId="8" applyFont="1" applyBorder="1" applyAlignment="1">
      <alignment horizontal="center" vertical="top" wrapText="1" shrinkToFit="1"/>
    </xf>
    <xf numFmtId="4" fontId="23" fillId="0" borderId="83" xfId="7" applyNumberFormat="1" applyFont="1" applyBorder="1" applyAlignment="1">
      <alignment vertical="top" wrapText="1"/>
    </xf>
    <xf numFmtId="0" fontId="5" fillId="13" borderId="11" xfId="8" applyFont="1" applyFill="1" applyBorder="1" applyAlignment="1">
      <alignment horizontal="center" vertical="center"/>
    </xf>
    <xf numFmtId="49" fontId="5" fillId="13" borderId="7" xfId="8" applyNumberFormat="1" applyFont="1" applyFill="1" applyBorder="1" applyAlignment="1">
      <alignment horizontal="center" vertical="center"/>
    </xf>
    <xf numFmtId="49" fontId="6" fillId="13" borderId="7" xfId="8" applyNumberFormat="1" applyFont="1" applyFill="1" applyBorder="1" applyAlignment="1">
      <alignment horizontal="center" vertical="center"/>
    </xf>
    <xf numFmtId="49" fontId="5" fillId="13" borderId="7" xfId="8" applyNumberFormat="1" applyFont="1" applyFill="1" applyBorder="1" applyAlignment="1" applyProtection="1">
      <alignment horizontal="center" vertical="center"/>
      <protection locked="0"/>
    </xf>
    <xf numFmtId="4" fontId="4" fillId="13" borderId="13" xfId="8" applyNumberFormat="1" applyFont="1" applyFill="1" applyBorder="1" applyAlignment="1">
      <alignment horizontal="center" vertical="center"/>
    </xf>
    <xf numFmtId="0" fontId="22" fillId="0" borderId="0" xfId="8" applyProtection="1">
      <protection locked="0"/>
    </xf>
    <xf numFmtId="4" fontId="23" fillId="14" borderId="57" xfId="3" applyNumberFormat="1" applyFont="1" applyFill="1" applyBorder="1" applyAlignment="1" applyProtection="1">
      <alignment vertical="center" wrapText="1"/>
      <protection locked="0"/>
    </xf>
    <xf numFmtId="4" fontId="23" fillId="14" borderId="70" xfId="3" applyNumberFormat="1" applyFont="1" applyFill="1" applyBorder="1" applyAlignment="1" applyProtection="1">
      <alignment vertical="center" wrapText="1"/>
      <protection locked="0"/>
    </xf>
    <xf numFmtId="4" fontId="23" fillId="14" borderId="37" xfId="3" applyNumberFormat="1" applyFont="1" applyFill="1" applyBorder="1" applyAlignment="1" applyProtection="1">
      <alignment vertical="center" wrapText="1"/>
      <protection locked="0"/>
    </xf>
    <xf numFmtId="4" fontId="33" fillId="14" borderId="37" xfId="8" applyNumberFormat="1" applyFont="1" applyFill="1" applyBorder="1" applyAlignment="1" applyProtection="1">
      <alignment vertical="top"/>
      <protection locked="0"/>
    </xf>
    <xf numFmtId="4" fontId="33" fillId="14" borderId="82" xfId="8" applyNumberFormat="1" applyFont="1" applyFill="1" applyBorder="1" applyAlignment="1" applyProtection="1">
      <alignment vertical="top"/>
      <protection locked="0"/>
    </xf>
    <xf numFmtId="49" fontId="16" fillId="5" borderId="37" xfId="8" applyNumberFormat="1" applyFont="1" applyFill="1" applyBorder="1" applyAlignment="1" applyProtection="1">
      <alignment horizontal="center" vertical="top" wrapText="1"/>
      <protection locked="0"/>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2" borderId="34" xfId="0" applyNumberFormat="1" applyFill="1" applyBorder="1" applyAlignment="1">
      <alignment vertical="center"/>
    </xf>
    <xf numFmtId="4" fontId="0" fillId="2" borderId="35" xfId="0" applyNumberFormat="1" applyFill="1" applyBorder="1" applyAlignment="1">
      <alignment vertical="center"/>
    </xf>
    <xf numFmtId="4" fontId="0" fillId="2" borderId="36" xfId="0" applyNumberFormat="1" applyFill="1" applyBorder="1" applyAlignment="1">
      <alignment vertical="center"/>
    </xf>
    <xf numFmtId="4" fontId="8" fillId="0" borderId="32" xfId="0" applyNumberFormat="1" applyFont="1"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2" borderId="7" xfId="0" applyNumberFormat="1" applyFont="1" applyFill="1" applyBorder="1" applyAlignment="1">
      <alignment horizontal="right" vertical="center"/>
    </xf>
    <xf numFmtId="2" fontId="12" fillId="2"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2" borderId="18" xfId="0" applyNumberFormat="1" applyFont="1" applyFill="1" applyBorder="1" applyAlignment="1">
      <alignment horizontal="left" vertical="center" wrapText="1"/>
    </xf>
    <xf numFmtId="0" fontId="0" fillId="2" borderId="18" xfId="0" applyFill="1" applyBorder="1" applyAlignment="1">
      <alignment wrapText="1"/>
    </xf>
    <xf numFmtId="0" fontId="0" fillId="2" borderId="19" xfId="0" applyFill="1" applyBorder="1" applyAlignment="1">
      <alignment wrapText="1"/>
    </xf>
    <xf numFmtId="0" fontId="8" fillId="2" borderId="0" xfId="0" applyFont="1" applyFill="1" applyAlignment="1">
      <alignment horizontal="left" vertical="center" wrapText="1"/>
    </xf>
    <xf numFmtId="0" fontId="0" fillId="2" borderId="0" xfId="0" applyFill="1" applyAlignment="1">
      <alignment wrapText="1"/>
    </xf>
    <xf numFmtId="0" fontId="0" fillId="2" borderId="2" xfId="0" applyFill="1" applyBorder="1" applyAlignment="1">
      <alignment wrapText="1"/>
    </xf>
    <xf numFmtId="1" fontId="0" fillId="0" borderId="6" xfId="0" applyNumberFormat="1" applyBorder="1" applyAlignment="1">
      <alignment horizontal="right" indent="1"/>
    </xf>
    <xf numFmtId="0" fontId="8" fillId="3"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8" fillId="3" borderId="0" xfId="0" applyFont="1" applyFill="1" applyAlignment="1" applyProtection="1">
      <alignment horizontal="left" vertical="center"/>
      <protection locked="0"/>
    </xf>
    <xf numFmtId="0" fontId="8" fillId="2" borderId="6"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3" borderId="6" xfId="0" applyFont="1"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17" fillId="0" borderId="0" xfId="0" applyFont="1" applyAlignment="1">
      <alignment horizontal="left" vertical="top" wrapText="1"/>
    </xf>
    <xf numFmtId="0" fontId="17" fillId="0" borderId="0" xfId="0" applyFont="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2" borderId="12" xfId="0" applyNumberFormat="1" applyFill="1" applyBorder="1" applyAlignment="1">
      <alignment vertical="center"/>
    </xf>
    <xf numFmtId="0" fontId="0" fillId="2" borderId="12" xfId="0" applyFill="1" applyBorder="1" applyAlignment="1">
      <alignment vertical="center"/>
    </xf>
    <xf numFmtId="0" fontId="0" fillId="2" borderId="22" xfId="0" applyFill="1" applyBorder="1" applyAlignment="1">
      <alignment vertical="center"/>
    </xf>
    <xf numFmtId="0" fontId="16" fillId="0" borderId="18" xfId="0" applyFont="1" applyBorder="1" applyAlignment="1">
      <alignment horizontal="left" vertical="top" wrapText="1"/>
    </xf>
    <xf numFmtId="0" fontId="16" fillId="0" borderId="18" xfId="0" applyFont="1" applyBorder="1" applyAlignment="1">
      <alignment vertical="top" wrapText="1"/>
    </xf>
    <xf numFmtId="0" fontId="24" fillId="7" borderId="11" xfId="3" applyFont="1" applyFill="1" applyBorder="1" applyAlignment="1">
      <alignment horizontal="right" vertical="center"/>
    </xf>
    <xf numFmtId="0" fontId="22" fillId="0" borderId="7" xfId="3" applyBorder="1" applyAlignment="1">
      <alignment vertical="center"/>
    </xf>
    <xf numFmtId="0" fontId="24" fillId="11" borderId="11" xfId="3" applyFont="1" applyFill="1" applyBorder="1" applyAlignment="1">
      <alignment horizontal="right" vertical="center"/>
    </xf>
    <xf numFmtId="0" fontId="22" fillId="0" borderId="7" xfId="3" applyBorder="1" applyAlignment="1">
      <alignment horizontal="right" vertical="center"/>
    </xf>
    <xf numFmtId="0" fontId="24" fillId="7" borderId="7" xfId="3" applyFont="1" applyFill="1" applyBorder="1" applyAlignment="1">
      <alignment horizontal="right" vertical="center"/>
    </xf>
  </cellXfs>
  <cellStyles count="9">
    <cellStyle name="Normální" xfId="0" builtinId="0"/>
    <cellStyle name="normální 2" xfId="1" xr:uid="{00000000-0005-0000-0000-000001000000}"/>
    <cellStyle name="Normální 2 2" xfId="7" xr:uid="{5C6D2925-D674-441B-9172-F2CD1B905157}"/>
    <cellStyle name="normální 2 27" xfId="6" xr:uid="{21A7FB94-2FFF-48F6-AFFC-53A1AA4D189B}"/>
    <cellStyle name="Normální 3" xfId="2" xr:uid="{3B450DE7-E9BE-4605-ACFD-F5584B6D5B04}"/>
    <cellStyle name="Normální 4" xfId="3" xr:uid="{46F4D7EA-3C30-464E-8D14-8141B84E6766}"/>
    <cellStyle name="Normální 8" xfId="5" xr:uid="{26FE2837-F2F6-4D8E-9985-15B15A9B3369}"/>
    <cellStyle name="normální_A" xfId="4" xr:uid="{226ADF9C-2A7B-4745-9AE1-86F1F370F190}"/>
    <cellStyle name="normální_Specifikace-Bj055a-PP" xfId="8" xr:uid="{548D78E7-7645-4818-B70B-24F0C36CAF8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E:\uziv\1426-82%20-%20KLOKOTY%20kogenerace\N&#193;KLADY\kontroln&#237;%20rozpo&#269;et%20-%20verze%203-bez%20pomocn&#253;ch%20cen.xlsx" TargetMode="External"/><Relationship Id="rId1" Type="http://schemas.openxmlformats.org/officeDocument/2006/relationships/externalLinkPath" Target="file:///E:\uziv\1426-82%20-%20KLOKOTY%20kogenerace\N&#193;KLADY\kontroln&#237;%20rozpo&#269;et%20-%20verze%203-bez%20pomocn&#253;ch%20c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zorPolozky"/>
      <sheetName val="Stavba"/>
      <sheetName val="0N"/>
      <sheetName val="SO 04.07"/>
      <sheetName val="SO 04.08"/>
      <sheetName val="SO 04.09"/>
      <sheetName val="SO 04.12"/>
      <sheetName val="SO 05.3_0"/>
      <sheetName val="SO 05.3_1"/>
      <sheetName val="SO 05.3_2"/>
      <sheetName val="SO 05.3_3"/>
      <sheetName val="SO 05.3_4"/>
      <sheetName val="SO 05.3_5"/>
      <sheetName val="SO 07.5"/>
      <sheetName val="PS 04 Rekapitulace"/>
      <sheetName val="PS 04 KGJ"/>
      <sheetName val="PS 04 Zapojení plyn a tep hosp"/>
      <sheetName val="PS 04 Jimka na tuky"/>
      <sheetName val="PS05+06-elektro+MAR a ASŘTP"/>
    </sheetNames>
    <sheetDataSet>
      <sheetData sheetId="0" refreshError="1"/>
      <sheetData sheetId="1">
        <row r="23">
          <cell r="G23">
            <v>0</v>
          </cell>
        </row>
        <row r="24">
          <cell r="G24">
            <v>0</v>
          </cell>
        </row>
        <row r="25">
          <cell r="G25">
            <v>25717831.07</v>
          </cell>
        </row>
        <row r="26">
          <cell r="G26">
            <v>5400744.5247</v>
          </cell>
        </row>
        <row r="29">
          <cell r="G29">
            <v>31118575.594700001</v>
          </cell>
          <cell r="J29" t="str">
            <v>CZK</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pageSetUpPr fitToPage="1"/>
  </sheetPr>
  <dimension ref="A1:B8"/>
  <sheetViews>
    <sheetView workbookViewId="0">
      <selection activeCell="C17" sqref="C17"/>
    </sheetView>
  </sheetViews>
  <sheetFormatPr defaultRowHeight="13.2" x14ac:dyDescent="0.25"/>
  <cols>
    <col min="2" max="2" width="53.6640625" customWidth="1"/>
  </cols>
  <sheetData>
    <row r="1" spans="1:2" x14ac:dyDescent="0.25">
      <c r="A1" s="21" t="s">
        <v>38</v>
      </c>
    </row>
    <row r="2" spans="1:2" ht="13.8" thickBot="1" x14ac:dyDescent="0.3"/>
    <row r="3" spans="1:2" ht="75.599999999999994" thickBot="1" x14ac:dyDescent="0.3">
      <c r="B3" s="193" t="s">
        <v>39</v>
      </c>
    </row>
    <row r="7" spans="1:2" ht="13.8" thickBot="1" x14ac:dyDescent="0.3"/>
    <row r="8" spans="1:2" ht="165.75" customHeight="1" thickBot="1" x14ac:dyDescent="0.3">
      <c r="B8" s="194" t="s">
        <v>1542</v>
      </c>
    </row>
  </sheetData>
  <sheetProtection algorithmName="SHA-512" hashValue="qa4ni7yGIMhWVh9ZmmSMIVZ6S/JBNOVx841ajGpqPWMQ4GQ9GissaQIM1snA6ID+GC3uzuLVhDOdIG7BJ367SQ==" saltValue="NlaHReGueetH+BFSyIks8g==" spinCount="100000" sheet="1" formatRows="0"/>
  <pageMargins left="0.70866141732283472" right="0.70866141732283472" top="0.78740157480314965" bottom="0.78740157480314965" header="0.31496062992125984" footer="0.31496062992125984"/>
  <pageSetup paperSize="9" fitToHeight="9999" orientation="portrait" r:id="rId1"/>
  <headerFooter>
    <oddFooter>&amp;L&amp;9 1426-82; ČOV Tábor Klokoty – kogenerační jednotka – PD&amp;R&amp;9&amp;P/&amp;N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E289-BE87-4CEA-8DC1-11CBC204DB02}">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61</v>
      </c>
      <c r="C3" s="518" t="s">
        <v>62</v>
      </c>
      <c r="D3" s="519"/>
      <c r="E3" s="519"/>
      <c r="F3" s="519"/>
      <c r="G3" s="520"/>
      <c r="AC3" s="120" t="s">
        <v>148</v>
      </c>
      <c r="AG3" t="s">
        <v>150</v>
      </c>
    </row>
    <row r="4" spans="1:60" ht="25.2" customHeight="1" x14ac:dyDescent="0.25">
      <c r="A4" s="139" t="s">
        <v>9</v>
      </c>
      <c r="B4" s="140" t="s">
        <v>65</v>
      </c>
      <c r="C4" s="521" t="s">
        <v>66</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SUMIF(AG9:AG194,"&lt;&gt;NOR",G9:G194)</f>
        <v>0</v>
      </c>
      <c r="H8" s="165"/>
      <c r="I8" s="165">
        <f>SUM(I9:I194)</f>
        <v>0</v>
      </c>
      <c r="J8" s="165"/>
      <c r="K8" s="165">
        <f>SUM(K9:K194)</f>
        <v>0</v>
      </c>
      <c r="L8" s="165"/>
      <c r="M8" s="165">
        <f>SUM(M9:M194)</f>
        <v>0</v>
      </c>
      <c r="N8" s="164"/>
      <c r="O8" s="164">
        <f>SUM(O9:O194)</f>
        <v>143.32</v>
      </c>
      <c r="P8" s="164"/>
      <c r="Q8" s="164">
        <f>SUM(Q9:Q194)</f>
        <v>15.16</v>
      </c>
      <c r="R8" s="165"/>
      <c r="S8" s="165"/>
      <c r="T8" s="166"/>
      <c r="U8" s="160"/>
      <c r="V8" s="160">
        <f>SUM(V9:V194)</f>
        <v>712.67000000000007</v>
      </c>
      <c r="W8" s="160"/>
      <c r="X8" s="160"/>
      <c r="Y8" s="160"/>
      <c r="AG8" t="s">
        <v>175</v>
      </c>
    </row>
    <row r="9" spans="1:60" ht="20.399999999999999" outlineLevel="1" x14ac:dyDescent="0.25">
      <c r="A9" s="168">
        <v>1</v>
      </c>
      <c r="B9" s="169" t="s">
        <v>325</v>
      </c>
      <c r="C9" s="184" t="s">
        <v>326</v>
      </c>
      <c r="D9" s="170" t="s">
        <v>264</v>
      </c>
      <c r="E9" s="171">
        <v>11.7</v>
      </c>
      <c r="F9" s="172"/>
      <c r="G9" s="173">
        <f>ROUND(E9*F9,2)</f>
        <v>0</v>
      </c>
      <c r="H9" s="172"/>
      <c r="I9" s="173">
        <f>ROUND(E9*H9,2)</f>
        <v>0</v>
      </c>
      <c r="J9" s="172"/>
      <c r="K9" s="173">
        <f>ROUND(E9*J9,2)</f>
        <v>0</v>
      </c>
      <c r="L9" s="173">
        <v>21</v>
      </c>
      <c r="M9" s="173">
        <f>G9*(1+L9/100)</f>
        <v>0</v>
      </c>
      <c r="N9" s="171">
        <v>0</v>
      </c>
      <c r="O9" s="171">
        <f>ROUND(E9*N9,2)</f>
        <v>0</v>
      </c>
      <c r="P9" s="171">
        <v>0.66</v>
      </c>
      <c r="Q9" s="171">
        <f>ROUND(E9*P9,2)</f>
        <v>7.72</v>
      </c>
      <c r="R9" s="173" t="s">
        <v>327</v>
      </c>
      <c r="S9" s="173" t="s">
        <v>266</v>
      </c>
      <c r="T9" s="174" t="s">
        <v>266</v>
      </c>
      <c r="U9" s="156">
        <v>1.05</v>
      </c>
      <c r="V9" s="156">
        <f>ROUND(E9*U9,2)</f>
        <v>12.29</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1" t="s">
        <v>772</v>
      </c>
      <c r="D10" s="189"/>
      <c r="E10" s="190">
        <v>11.7</v>
      </c>
      <c r="F10" s="156"/>
      <c r="G10" s="156"/>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271</v>
      </c>
      <c r="AH10" s="146">
        <v>0</v>
      </c>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68">
        <v>2</v>
      </c>
      <c r="B11" s="169" t="s">
        <v>773</v>
      </c>
      <c r="C11" s="184" t="s">
        <v>774</v>
      </c>
      <c r="D11" s="170" t="s">
        <v>264</v>
      </c>
      <c r="E11" s="171">
        <v>16.899999999999999</v>
      </c>
      <c r="F11" s="172"/>
      <c r="G11" s="173">
        <f>ROUND(E11*F11,2)</f>
        <v>0</v>
      </c>
      <c r="H11" s="172"/>
      <c r="I11" s="173">
        <f>ROUND(E11*H11,2)</f>
        <v>0</v>
      </c>
      <c r="J11" s="172"/>
      <c r="K11" s="173">
        <f>ROUND(E11*J11,2)</f>
        <v>0</v>
      </c>
      <c r="L11" s="173">
        <v>21</v>
      </c>
      <c r="M11" s="173">
        <f>G11*(1+L11/100)</f>
        <v>0</v>
      </c>
      <c r="N11" s="171">
        <v>0</v>
      </c>
      <c r="O11" s="171">
        <f>ROUND(E11*N11,2)</f>
        <v>0</v>
      </c>
      <c r="P11" s="171">
        <v>0.44</v>
      </c>
      <c r="Q11" s="171">
        <f>ROUND(E11*P11,2)</f>
        <v>7.44</v>
      </c>
      <c r="R11" s="173" t="s">
        <v>327</v>
      </c>
      <c r="S11" s="173" t="s">
        <v>266</v>
      </c>
      <c r="T11" s="174" t="s">
        <v>266</v>
      </c>
      <c r="U11" s="156">
        <v>0.88</v>
      </c>
      <c r="V11" s="156">
        <f>ROUND(E11*U11,2)</f>
        <v>14.87</v>
      </c>
      <c r="W11" s="156"/>
      <c r="X11" s="156" t="s">
        <v>253</v>
      </c>
      <c r="Y11" s="156" t="s">
        <v>182</v>
      </c>
      <c r="Z11" s="146"/>
      <c r="AA11" s="146"/>
      <c r="AB11" s="146"/>
      <c r="AC11" s="146"/>
      <c r="AD11" s="146"/>
      <c r="AE11" s="146"/>
      <c r="AF11" s="146"/>
      <c r="AG11" s="146" t="s">
        <v>254</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2" x14ac:dyDescent="0.25">
      <c r="A12" s="153"/>
      <c r="B12" s="154"/>
      <c r="C12" s="191" t="s">
        <v>775</v>
      </c>
      <c r="D12" s="189"/>
      <c r="E12" s="190">
        <v>16.899999999999999</v>
      </c>
      <c r="F12" s="156"/>
      <c r="G12" s="156"/>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271</v>
      </c>
      <c r="AH12" s="146">
        <v>0</v>
      </c>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68">
        <v>3</v>
      </c>
      <c r="B13" s="169" t="s">
        <v>333</v>
      </c>
      <c r="C13" s="184" t="s">
        <v>334</v>
      </c>
      <c r="D13" s="170" t="s">
        <v>283</v>
      </c>
      <c r="E13" s="171">
        <v>3</v>
      </c>
      <c r="F13" s="172"/>
      <c r="G13" s="173">
        <f>ROUND(E13*F13,2)</f>
        <v>0</v>
      </c>
      <c r="H13" s="172"/>
      <c r="I13" s="173">
        <f>ROUND(E13*H13,2)</f>
        <v>0</v>
      </c>
      <c r="J13" s="172"/>
      <c r="K13" s="173">
        <f>ROUND(E13*J13,2)</f>
        <v>0</v>
      </c>
      <c r="L13" s="173">
        <v>21</v>
      </c>
      <c r="M13" s="173">
        <f>G13*(1+L13/100)</f>
        <v>0</v>
      </c>
      <c r="N13" s="171">
        <v>1.069E-2</v>
      </c>
      <c r="O13" s="171">
        <f>ROUND(E13*N13,2)</f>
        <v>0.03</v>
      </c>
      <c r="P13" s="171">
        <v>0</v>
      </c>
      <c r="Q13" s="171">
        <f>ROUND(E13*P13,2)</f>
        <v>0</v>
      </c>
      <c r="R13" s="173" t="s">
        <v>323</v>
      </c>
      <c r="S13" s="173" t="s">
        <v>266</v>
      </c>
      <c r="T13" s="174" t="s">
        <v>266</v>
      </c>
      <c r="U13" s="156">
        <v>0.91</v>
      </c>
      <c r="V13" s="156">
        <f>ROUND(E13*U13,2)</f>
        <v>2.73</v>
      </c>
      <c r="W13" s="156"/>
      <c r="X13" s="156" t="s">
        <v>253</v>
      </c>
      <c r="Y13" s="156" t="s">
        <v>182</v>
      </c>
      <c r="Z13" s="146"/>
      <c r="AA13" s="146"/>
      <c r="AB13" s="146"/>
      <c r="AC13" s="146"/>
      <c r="AD13" s="146"/>
      <c r="AE13" s="146"/>
      <c r="AF13" s="146"/>
      <c r="AG13" s="146" t="s">
        <v>254</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ht="21" outlineLevel="2" x14ac:dyDescent="0.25">
      <c r="A14" s="153"/>
      <c r="B14" s="154"/>
      <c r="C14" s="524" t="s">
        <v>335</v>
      </c>
      <c r="D14" s="525"/>
      <c r="E14" s="525"/>
      <c r="F14" s="525"/>
      <c r="G14" s="525"/>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275</v>
      </c>
      <c r="AH14" s="146"/>
      <c r="AI14" s="146"/>
      <c r="AJ14" s="146"/>
      <c r="AK14" s="146"/>
      <c r="AL14" s="146"/>
      <c r="AM14" s="146"/>
      <c r="AN14" s="146"/>
      <c r="AO14" s="146"/>
      <c r="AP14" s="146"/>
      <c r="AQ14" s="146"/>
      <c r="AR14" s="146"/>
      <c r="AS14" s="146"/>
      <c r="AT14" s="146"/>
      <c r="AU14" s="146"/>
      <c r="AV14" s="146"/>
      <c r="AW14" s="146"/>
      <c r="AX14" s="146"/>
      <c r="AY14" s="146"/>
      <c r="AZ14" s="146"/>
      <c r="BA14" s="182" t="str">
        <f>C14</f>
        <v>ve výkopišti ve stavu a poloze, ve kterých byla na začátku zemních prací, a to podepřením, vzepřením nebo vyvěšením, případně s ochranným bedněním, se zřízením a odstraněním zajišťovací konstrukce a včetně opotřebení použitých materiálů,</v>
      </c>
      <c r="BB14" s="146"/>
      <c r="BC14" s="146"/>
      <c r="BD14" s="146"/>
      <c r="BE14" s="146"/>
      <c r="BF14" s="146"/>
      <c r="BG14" s="146"/>
      <c r="BH14" s="146"/>
    </row>
    <row r="15" spans="1:60" outlineLevel="1" x14ac:dyDescent="0.25">
      <c r="A15" s="168">
        <v>4</v>
      </c>
      <c r="B15" s="169" t="s">
        <v>339</v>
      </c>
      <c r="C15" s="184" t="s">
        <v>340</v>
      </c>
      <c r="D15" s="170" t="s">
        <v>283</v>
      </c>
      <c r="E15" s="171">
        <v>12</v>
      </c>
      <c r="F15" s="172"/>
      <c r="G15" s="173">
        <f>ROUND(E15*F15,2)</f>
        <v>0</v>
      </c>
      <c r="H15" s="172"/>
      <c r="I15" s="173">
        <f>ROUND(E15*H15,2)</f>
        <v>0</v>
      </c>
      <c r="J15" s="172"/>
      <c r="K15" s="173">
        <f>ROUND(E15*J15,2)</f>
        <v>0</v>
      </c>
      <c r="L15" s="173">
        <v>21</v>
      </c>
      <c r="M15" s="173">
        <f>G15*(1+L15/100)</f>
        <v>0</v>
      </c>
      <c r="N15" s="171">
        <v>2.478E-2</v>
      </c>
      <c r="O15" s="171">
        <f>ROUND(E15*N15,2)</f>
        <v>0.3</v>
      </c>
      <c r="P15" s="171">
        <v>0</v>
      </c>
      <c r="Q15" s="171">
        <f>ROUND(E15*P15,2)</f>
        <v>0</v>
      </c>
      <c r="R15" s="173" t="s">
        <v>323</v>
      </c>
      <c r="S15" s="173" t="s">
        <v>266</v>
      </c>
      <c r="T15" s="174" t="s">
        <v>266</v>
      </c>
      <c r="U15" s="156">
        <v>0.55000000000000004</v>
      </c>
      <c r="V15" s="156">
        <f>ROUND(E15*U15,2)</f>
        <v>6.6</v>
      </c>
      <c r="W15" s="156"/>
      <c r="X15" s="156" t="s">
        <v>253</v>
      </c>
      <c r="Y15" s="156" t="s">
        <v>182</v>
      </c>
      <c r="Z15" s="146"/>
      <c r="AA15" s="146"/>
      <c r="AB15" s="146"/>
      <c r="AC15" s="146"/>
      <c r="AD15" s="146"/>
      <c r="AE15" s="146"/>
      <c r="AF15" s="146"/>
      <c r="AG15" s="146" t="s">
        <v>254</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ht="21" outlineLevel="2" x14ac:dyDescent="0.25">
      <c r="A16" s="153"/>
      <c r="B16" s="154"/>
      <c r="C16" s="524" t="s">
        <v>335</v>
      </c>
      <c r="D16" s="525"/>
      <c r="E16" s="525"/>
      <c r="F16" s="525"/>
      <c r="G16" s="525"/>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275</v>
      </c>
      <c r="AH16" s="146"/>
      <c r="AI16" s="146"/>
      <c r="AJ16" s="146"/>
      <c r="AK16" s="146"/>
      <c r="AL16" s="146"/>
      <c r="AM16" s="146"/>
      <c r="AN16" s="146"/>
      <c r="AO16" s="146"/>
      <c r="AP16" s="146"/>
      <c r="AQ16" s="146"/>
      <c r="AR16" s="146"/>
      <c r="AS16" s="146"/>
      <c r="AT16" s="146"/>
      <c r="AU16" s="146"/>
      <c r="AV16" s="146"/>
      <c r="AW16" s="146"/>
      <c r="AX16" s="146"/>
      <c r="AY16" s="146"/>
      <c r="AZ16" s="146"/>
      <c r="BA16" s="182" t="str">
        <f>C16</f>
        <v>ve výkopišti ve stavu a poloze, ve kterých byla na začátku zemních prací, a to podepřením, vzepřením nebo vyvěšením, případně s ochranným bedněním, se zřízením a odstraněním zajišťovací konstrukce a včetně opotřebení použitých materiálů,</v>
      </c>
      <c r="BB16" s="146"/>
      <c r="BC16" s="146"/>
      <c r="BD16" s="146"/>
      <c r="BE16" s="146"/>
      <c r="BF16" s="146"/>
      <c r="BG16" s="146"/>
      <c r="BH16" s="146"/>
    </row>
    <row r="17" spans="1:60" outlineLevel="2" x14ac:dyDescent="0.25">
      <c r="A17" s="153"/>
      <c r="B17" s="154"/>
      <c r="C17" s="191" t="s">
        <v>776</v>
      </c>
      <c r="D17" s="189"/>
      <c r="E17" s="190">
        <v>12</v>
      </c>
      <c r="F17" s="156"/>
      <c r="G17" s="156"/>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271</v>
      </c>
      <c r="AH17" s="146">
        <v>0</v>
      </c>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8">
        <v>5</v>
      </c>
      <c r="B18" s="169" t="s">
        <v>777</v>
      </c>
      <c r="C18" s="184" t="s">
        <v>778</v>
      </c>
      <c r="D18" s="170" t="s">
        <v>343</v>
      </c>
      <c r="E18" s="171">
        <v>32.561999999999998</v>
      </c>
      <c r="F18" s="172"/>
      <c r="G18" s="173">
        <f>ROUND(E18*F18,2)</f>
        <v>0</v>
      </c>
      <c r="H18" s="172"/>
      <c r="I18" s="173">
        <f>ROUND(E18*H18,2)</f>
        <v>0</v>
      </c>
      <c r="J18" s="172"/>
      <c r="K18" s="173">
        <f>ROUND(E18*J18,2)</f>
        <v>0</v>
      </c>
      <c r="L18" s="173">
        <v>21</v>
      </c>
      <c r="M18" s="173">
        <f>G18*(1+L18/100)</f>
        <v>0</v>
      </c>
      <c r="N18" s="171">
        <v>0</v>
      </c>
      <c r="O18" s="171">
        <f>ROUND(E18*N18,2)</f>
        <v>0</v>
      </c>
      <c r="P18" s="171">
        <v>0</v>
      </c>
      <c r="Q18" s="171">
        <f>ROUND(E18*P18,2)</f>
        <v>0</v>
      </c>
      <c r="R18" s="173" t="s">
        <v>323</v>
      </c>
      <c r="S18" s="173" t="s">
        <v>266</v>
      </c>
      <c r="T18" s="174" t="s">
        <v>266</v>
      </c>
      <c r="U18" s="156">
        <v>0.35299999999999998</v>
      </c>
      <c r="V18" s="156">
        <f>ROUND(E18*U18,2)</f>
        <v>11.49</v>
      </c>
      <c r="W18" s="156"/>
      <c r="X18" s="156" t="s">
        <v>253</v>
      </c>
      <c r="Y18" s="156" t="s">
        <v>182</v>
      </c>
      <c r="Z18" s="146"/>
      <c r="AA18" s="146"/>
      <c r="AB18" s="146"/>
      <c r="AC18" s="146"/>
      <c r="AD18" s="146"/>
      <c r="AE18" s="146"/>
      <c r="AF18" s="146"/>
      <c r="AG18" s="146" t="s">
        <v>254</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524" t="s">
        <v>590</v>
      </c>
      <c r="D19" s="525"/>
      <c r="E19" s="525"/>
      <c r="F19" s="525"/>
      <c r="G19" s="525"/>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275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515" t="s">
        <v>779</v>
      </c>
      <c r="D20" s="516"/>
      <c r="E20" s="516"/>
      <c r="F20" s="516"/>
      <c r="G20" s="516"/>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185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2" x14ac:dyDescent="0.25">
      <c r="A21" s="153"/>
      <c r="B21" s="154"/>
      <c r="C21" s="191" t="s">
        <v>780</v>
      </c>
      <c r="D21" s="189"/>
      <c r="E21" s="190">
        <v>-208.44</v>
      </c>
      <c r="F21" s="156"/>
      <c r="G21" s="156"/>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271</v>
      </c>
      <c r="AH21" s="146">
        <v>0</v>
      </c>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3" x14ac:dyDescent="0.25">
      <c r="A22" s="153"/>
      <c r="B22" s="154"/>
      <c r="C22" s="191" t="s">
        <v>781</v>
      </c>
      <c r="D22" s="189"/>
      <c r="E22" s="190">
        <v>241.00200000000001</v>
      </c>
      <c r="F22" s="156"/>
      <c r="G22" s="156"/>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271</v>
      </c>
      <c r="AH22" s="146">
        <v>0</v>
      </c>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68">
        <v>6</v>
      </c>
      <c r="B23" s="169" t="s">
        <v>782</v>
      </c>
      <c r="C23" s="184" t="s">
        <v>783</v>
      </c>
      <c r="D23" s="170" t="s">
        <v>343</v>
      </c>
      <c r="E23" s="171">
        <v>6.75</v>
      </c>
      <c r="F23" s="172"/>
      <c r="G23" s="173">
        <f>ROUND(E23*F23,2)</f>
        <v>0</v>
      </c>
      <c r="H23" s="172"/>
      <c r="I23" s="173">
        <f>ROUND(E23*H23,2)</f>
        <v>0</v>
      </c>
      <c r="J23" s="172"/>
      <c r="K23" s="173">
        <f>ROUND(E23*J23,2)</f>
        <v>0</v>
      </c>
      <c r="L23" s="173">
        <v>21</v>
      </c>
      <c r="M23" s="173">
        <f>G23*(1+L23/100)</f>
        <v>0</v>
      </c>
      <c r="N23" s="171">
        <v>0</v>
      </c>
      <c r="O23" s="171">
        <f>ROUND(E23*N23,2)</f>
        <v>0</v>
      </c>
      <c r="P23" s="171">
        <v>0</v>
      </c>
      <c r="Q23" s="171">
        <f>ROUND(E23*P23,2)</f>
        <v>0</v>
      </c>
      <c r="R23" s="173" t="s">
        <v>323</v>
      </c>
      <c r="S23" s="173" t="s">
        <v>266</v>
      </c>
      <c r="T23" s="174" t="s">
        <v>266</v>
      </c>
      <c r="U23" s="156">
        <v>1.76</v>
      </c>
      <c r="V23" s="156">
        <f>ROUND(E23*U23,2)</f>
        <v>11.88</v>
      </c>
      <c r="W23" s="156"/>
      <c r="X23" s="156" t="s">
        <v>253</v>
      </c>
      <c r="Y23" s="156" t="s">
        <v>182</v>
      </c>
      <c r="Z23" s="146"/>
      <c r="AA23" s="146"/>
      <c r="AB23" s="146"/>
      <c r="AC23" s="146"/>
      <c r="AD23" s="146"/>
      <c r="AE23" s="146"/>
      <c r="AF23" s="146"/>
      <c r="AG23" s="146" t="s">
        <v>254</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524" t="s">
        <v>784</v>
      </c>
      <c r="D24" s="525"/>
      <c r="E24" s="525"/>
      <c r="F24" s="525"/>
      <c r="G24" s="525"/>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275</v>
      </c>
      <c r="AH24" s="146"/>
      <c r="AI24" s="146"/>
      <c r="AJ24" s="146"/>
      <c r="AK24" s="146"/>
      <c r="AL24" s="146"/>
      <c r="AM24" s="146"/>
      <c r="AN24" s="146"/>
      <c r="AO24" s="146"/>
      <c r="AP24" s="146"/>
      <c r="AQ24" s="146"/>
      <c r="AR24" s="146"/>
      <c r="AS24" s="146"/>
      <c r="AT24" s="146"/>
      <c r="AU24" s="146"/>
      <c r="AV24" s="146"/>
      <c r="AW24" s="146"/>
      <c r="AX24" s="146"/>
      <c r="AY24" s="146"/>
      <c r="AZ24" s="146"/>
      <c r="BA24" s="182" t="str">
        <f>C24</f>
        <v>Příplatek k cenám hloubených vykopávek za ztížení vykopávky v blízkosti podzemního vedení nebo výbušnin pro jakoukoliv třídu horniny.</v>
      </c>
      <c r="BB24" s="146"/>
      <c r="BC24" s="146"/>
      <c r="BD24" s="146"/>
      <c r="BE24" s="146"/>
      <c r="BF24" s="146"/>
      <c r="BG24" s="146"/>
      <c r="BH24" s="146"/>
    </row>
    <row r="25" spans="1:60" outlineLevel="2" x14ac:dyDescent="0.25">
      <c r="A25" s="153"/>
      <c r="B25" s="154"/>
      <c r="C25" s="515" t="s">
        <v>785</v>
      </c>
      <c r="D25" s="516"/>
      <c r="E25" s="516"/>
      <c r="F25" s="516"/>
      <c r="G25" s="516"/>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185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191" t="s">
        <v>786</v>
      </c>
      <c r="D26" s="189"/>
      <c r="E26" s="190">
        <v>5.4</v>
      </c>
      <c r="F26" s="156"/>
      <c r="G26" s="156"/>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271</v>
      </c>
      <c r="AH26" s="146">
        <v>0</v>
      </c>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3" x14ac:dyDescent="0.25">
      <c r="A27" s="153"/>
      <c r="B27" s="154"/>
      <c r="C27" s="191" t="s">
        <v>787</v>
      </c>
      <c r="D27" s="189"/>
      <c r="E27" s="190">
        <v>1.35</v>
      </c>
      <c r="F27" s="156"/>
      <c r="G27" s="15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271</v>
      </c>
      <c r="AH27" s="146">
        <v>0</v>
      </c>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68">
        <v>7</v>
      </c>
      <c r="B28" s="169" t="s">
        <v>788</v>
      </c>
      <c r="C28" s="184" t="s">
        <v>789</v>
      </c>
      <c r="D28" s="170" t="s">
        <v>343</v>
      </c>
      <c r="E28" s="171">
        <v>208.44</v>
      </c>
      <c r="F28" s="172"/>
      <c r="G28" s="173">
        <f>ROUND(E28*F28,2)</f>
        <v>0</v>
      </c>
      <c r="H28" s="172"/>
      <c r="I28" s="173">
        <f>ROUND(E28*H28,2)</f>
        <v>0</v>
      </c>
      <c r="J28" s="172"/>
      <c r="K28" s="173">
        <f>ROUND(E28*J28,2)</f>
        <v>0</v>
      </c>
      <c r="L28" s="173">
        <v>21</v>
      </c>
      <c r="M28" s="173">
        <f>G28*(1+L28/100)</f>
        <v>0</v>
      </c>
      <c r="N28" s="171">
        <v>0</v>
      </c>
      <c r="O28" s="171">
        <f>ROUND(E28*N28,2)</f>
        <v>0</v>
      </c>
      <c r="P28" s="171">
        <v>0</v>
      </c>
      <c r="Q28" s="171">
        <f>ROUND(E28*P28,2)</f>
        <v>0</v>
      </c>
      <c r="R28" s="173" t="s">
        <v>323</v>
      </c>
      <c r="S28" s="173" t="s">
        <v>266</v>
      </c>
      <c r="T28" s="174" t="s">
        <v>266</v>
      </c>
      <c r="U28" s="156">
        <v>0.29099999999999998</v>
      </c>
      <c r="V28" s="156">
        <f>ROUND(E28*U28,2)</f>
        <v>60.66</v>
      </c>
      <c r="W28" s="156"/>
      <c r="X28" s="156" t="s">
        <v>253</v>
      </c>
      <c r="Y28" s="156" t="s">
        <v>182</v>
      </c>
      <c r="Z28" s="146"/>
      <c r="AA28" s="146"/>
      <c r="AB28" s="146"/>
      <c r="AC28" s="146"/>
      <c r="AD28" s="146"/>
      <c r="AE28" s="146"/>
      <c r="AF28" s="146"/>
      <c r="AG28" s="146" t="s">
        <v>254</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ht="21" outlineLevel="2" x14ac:dyDescent="0.25">
      <c r="A29" s="153"/>
      <c r="B29" s="154"/>
      <c r="C29" s="524" t="s">
        <v>790</v>
      </c>
      <c r="D29" s="525"/>
      <c r="E29" s="525"/>
      <c r="F29" s="525"/>
      <c r="G29" s="525"/>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275</v>
      </c>
      <c r="AH29" s="146"/>
      <c r="AI29" s="146"/>
      <c r="AJ29" s="146"/>
      <c r="AK29" s="146"/>
      <c r="AL29" s="146"/>
      <c r="AM29" s="146"/>
      <c r="AN29" s="146"/>
      <c r="AO29" s="146"/>
      <c r="AP29" s="146"/>
      <c r="AQ29" s="146"/>
      <c r="AR29" s="146"/>
      <c r="AS29" s="146"/>
      <c r="AT29" s="146"/>
      <c r="AU29" s="146"/>
      <c r="AV29" s="146"/>
      <c r="AW29" s="146"/>
      <c r="AX29" s="146"/>
      <c r="AY29" s="146"/>
      <c r="AZ29" s="146"/>
      <c r="BA29" s="182" t="str">
        <f>C29</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29" s="146"/>
      <c r="BC29" s="146"/>
      <c r="BD29" s="146"/>
      <c r="BE29" s="146"/>
      <c r="BF29" s="146"/>
      <c r="BG29" s="146"/>
      <c r="BH29" s="146"/>
    </row>
    <row r="30" spans="1:60" outlineLevel="2" x14ac:dyDescent="0.25">
      <c r="A30" s="153"/>
      <c r="B30" s="154"/>
      <c r="C30" s="515" t="s">
        <v>791</v>
      </c>
      <c r="D30" s="516"/>
      <c r="E30" s="516"/>
      <c r="F30" s="516"/>
      <c r="G30" s="516"/>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185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191" t="s">
        <v>792</v>
      </c>
      <c r="D31" s="189"/>
      <c r="E31" s="190"/>
      <c r="F31" s="156"/>
      <c r="G31" s="156"/>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271</v>
      </c>
      <c r="AH31" s="146">
        <v>0</v>
      </c>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3" x14ac:dyDescent="0.25">
      <c r="A32" s="153"/>
      <c r="B32" s="154"/>
      <c r="C32" s="191" t="s">
        <v>793</v>
      </c>
      <c r="D32" s="189"/>
      <c r="E32" s="190">
        <v>5.1840000000000002</v>
      </c>
      <c r="F32" s="156"/>
      <c r="G32" s="156"/>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271</v>
      </c>
      <c r="AH32" s="146">
        <v>0</v>
      </c>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3" x14ac:dyDescent="0.25">
      <c r="A33" s="153"/>
      <c r="B33" s="154"/>
      <c r="C33" s="191" t="s">
        <v>794</v>
      </c>
      <c r="D33" s="189"/>
      <c r="E33" s="190">
        <v>4.2119999999999997</v>
      </c>
      <c r="F33" s="156"/>
      <c r="G33" s="15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271</v>
      </c>
      <c r="AH33" s="146">
        <v>0</v>
      </c>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3" x14ac:dyDescent="0.25">
      <c r="A34" s="153"/>
      <c r="B34" s="154"/>
      <c r="C34" s="191" t="s">
        <v>795</v>
      </c>
      <c r="D34" s="189"/>
      <c r="E34" s="190">
        <v>47.52</v>
      </c>
      <c r="F34" s="156"/>
      <c r="G34" s="156"/>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271</v>
      </c>
      <c r="AH34" s="146">
        <v>0</v>
      </c>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3" x14ac:dyDescent="0.25">
      <c r="A35" s="153"/>
      <c r="B35" s="154"/>
      <c r="C35" s="191" t="s">
        <v>796</v>
      </c>
      <c r="D35" s="189"/>
      <c r="E35" s="190">
        <v>2.5920000000000001</v>
      </c>
      <c r="F35" s="156"/>
      <c r="G35" s="156"/>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271</v>
      </c>
      <c r="AH35" s="146">
        <v>0</v>
      </c>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3" x14ac:dyDescent="0.25">
      <c r="A36" s="153"/>
      <c r="B36" s="154"/>
      <c r="C36" s="191" t="s">
        <v>797</v>
      </c>
      <c r="D36" s="189"/>
      <c r="E36" s="190">
        <v>99.63</v>
      </c>
      <c r="F36" s="156"/>
      <c r="G36" s="156"/>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271</v>
      </c>
      <c r="AH36" s="146">
        <v>0</v>
      </c>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3" x14ac:dyDescent="0.25">
      <c r="A37" s="153"/>
      <c r="B37" s="154"/>
      <c r="C37" s="191" t="s">
        <v>798</v>
      </c>
      <c r="D37" s="189"/>
      <c r="E37" s="190">
        <v>17.765999999999998</v>
      </c>
      <c r="F37" s="156"/>
      <c r="G37" s="156"/>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271</v>
      </c>
      <c r="AH37" s="146">
        <v>0</v>
      </c>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3" x14ac:dyDescent="0.25">
      <c r="A38" s="153"/>
      <c r="B38" s="154"/>
      <c r="C38" s="191" t="s">
        <v>799</v>
      </c>
      <c r="D38" s="189"/>
      <c r="E38" s="190">
        <v>20.303999999999998</v>
      </c>
      <c r="F38" s="156"/>
      <c r="G38" s="156"/>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271</v>
      </c>
      <c r="AH38" s="146">
        <v>0</v>
      </c>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3" x14ac:dyDescent="0.25">
      <c r="A39" s="153"/>
      <c r="B39" s="154"/>
      <c r="C39" s="191" t="s">
        <v>800</v>
      </c>
      <c r="D39" s="189"/>
      <c r="E39" s="190"/>
      <c r="F39" s="156"/>
      <c r="G39" s="156"/>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271</v>
      </c>
      <c r="AH39" s="146">
        <v>0</v>
      </c>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3" x14ac:dyDescent="0.25">
      <c r="A40" s="153"/>
      <c r="B40" s="154"/>
      <c r="C40" s="191" t="s">
        <v>801</v>
      </c>
      <c r="D40" s="189"/>
      <c r="E40" s="190">
        <v>10.584</v>
      </c>
      <c r="F40" s="156"/>
      <c r="G40" s="156"/>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271</v>
      </c>
      <c r="AH40" s="146">
        <v>0</v>
      </c>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3" x14ac:dyDescent="0.25">
      <c r="A41" s="153"/>
      <c r="B41" s="154"/>
      <c r="C41" s="191" t="s">
        <v>802</v>
      </c>
      <c r="D41" s="189"/>
      <c r="E41" s="190">
        <v>0.64800000000000002</v>
      </c>
      <c r="F41" s="156"/>
      <c r="G41" s="156"/>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271</v>
      </c>
      <c r="AH41" s="146">
        <v>0</v>
      </c>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68">
        <v>8</v>
      </c>
      <c r="B42" s="169" t="s">
        <v>803</v>
      </c>
      <c r="C42" s="184" t="s">
        <v>804</v>
      </c>
      <c r="D42" s="170" t="s">
        <v>343</v>
      </c>
      <c r="E42" s="171">
        <v>69.48</v>
      </c>
      <c r="F42" s="172"/>
      <c r="G42" s="173">
        <f>ROUND(E42*F42,2)</f>
        <v>0</v>
      </c>
      <c r="H42" s="172"/>
      <c r="I42" s="173">
        <f>ROUND(E42*H42,2)</f>
        <v>0</v>
      </c>
      <c r="J42" s="172"/>
      <c r="K42" s="173">
        <f>ROUND(E42*J42,2)</f>
        <v>0</v>
      </c>
      <c r="L42" s="173">
        <v>21</v>
      </c>
      <c r="M42" s="173">
        <f>G42*(1+L42/100)</f>
        <v>0</v>
      </c>
      <c r="N42" s="171">
        <v>0</v>
      </c>
      <c r="O42" s="171">
        <f>ROUND(E42*N42,2)</f>
        <v>0</v>
      </c>
      <c r="P42" s="171">
        <v>0</v>
      </c>
      <c r="Q42" s="171">
        <f>ROUND(E42*P42,2)</f>
        <v>0</v>
      </c>
      <c r="R42" s="173" t="s">
        <v>323</v>
      </c>
      <c r="S42" s="173" t="s">
        <v>266</v>
      </c>
      <c r="T42" s="174" t="s">
        <v>266</v>
      </c>
      <c r="U42" s="156">
        <v>0.5</v>
      </c>
      <c r="V42" s="156">
        <f>ROUND(E42*U42,2)</f>
        <v>34.74</v>
      </c>
      <c r="W42" s="156"/>
      <c r="X42" s="156" t="s">
        <v>253</v>
      </c>
      <c r="Y42" s="156" t="s">
        <v>182</v>
      </c>
      <c r="Z42" s="146"/>
      <c r="AA42" s="146"/>
      <c r="AB42" s="146"/>
      <c r="AC42" s="146"/>
      <c r="AD42" s="146"/>
      <c r="AE42" s="146"/>
      <c r="AF42" s="146"/>
      <c r="AG42" s="146" t="s">
        <v>254</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ht="21" outlineLevel="2" x14ac:dyDescent="0.25">
      <c r="A43" s="153"/>
      <c r="B43" s="154"/>
      <c r="C43" s="524" t="s">
        <v>790</v>
      </c>
      <c r="D43" s="525"/>
      <c r="E43" s="525"/>
      <c r="F43" s="525"/>
      <c r="G43" s="525"/>
      <c r="H43" s="156"/>
      <c r="I43" s="156"/>
      <c r="J43" s="156"/>
      <c r="K43" s="156"/>
      <c r="L43" s="156"/>
      <c r="M43" s="156"/>
      <c r="N43" s="155"/>
      <c r="O43" s="155"/>
      <c r="P43" s="155"/>
      <c r="Q43" s="155"/>
      <c r="R43" s="156"/>
      <c r="S43" s="156"/>
      <c r="T43" s="156"/>
      <c r="U43" s="156"/>
      <c r="V43" s="156"/>
      <c r="W43" s="156"/>
      <c r="X43" s="156"/>
      <c r="Y43" s="156"/>
      <c r="Z43" s="146"/>
      <c r="AA43" s="146"/>
      <c r="AB43" s="146"/>
      <c r="AC43" s="146"/>
      <c r="AD43" s="146"/>
      <c r="AE43" s="146"/>
      <c r="AF43" s="146"/>
      <c r="AG43" s="146" t="s">
        <v>275</v>
      </c>
      <c r="AH43" s="146"/>
      <c r="AI43" s="146"/>
      <c r="AJ43" s="146"/>
      <c r="AK43" s="146"/>
      <c r="AL43" s="146"/>
      <c r="AM43" s="146"/>
      <c r="AN43" s="146"/>
      <c r="AO43" s="146"/>
      <c r="AP43" s="146"/>
      <c r="AQ43" s="146"/>
      <c r="AR43" s="146"/>
      <c r="AS43" s="146"/>
      <c r="AT43" s="146"/>
      <c r="AU43" s="146"/>
      <c r="AV43" s="146"/>
      <c r="AW43" s="146"/>
      <c r="AX43" s="146"/>
      <c r="AY43" s="146"/>
      <c r="AZ43" s="146"/>
      <c r="BA43" s="182" t="str">
        <f>C43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3" s="146"/>
      <c r="BC43" s="146"/>
      <c r="BD43" s="146"/>
      <c r="BE43" s="146"/>
      <c r="BF43" s="146"/>
      <c r="BG43" s="146"/>
      <c r="BH43" s="146"/>
    </row>
    <row r="44" spans="1:60" outlineLevel="2" x14ac:dyDescent="0.25">
      <c r="A44" s="153"/>
      <c r="B44" s="154"/>
      <c r="C44" s="515" t="s">
        <v>805</v>
      </c>
      <c r="D44" s="516"/>
      <c r="E44" s="516"/>
      <c r="F44" s="516"/>
      <c r="G44" s="516"/>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185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191" t="s">
        <v>792</v>
      </c>
      <c r="D45" s="189"/>
      <c r="E45" s="190"/>
      <c r="F45" s="156"/>
      <c r="G45" s="156"/>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271</v>
      </c>
      <c r="AH45" s="146">
        <v>0</v>
      </c>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3" x14ac:dyDescent="0.25">
      <c r="A46" s="153"/>
      <c r="B46" s="154"/>
      <c r="C46" s="191" t="s">
        <v>806</v>
      </c>
      <c r="D46" s="189"/>
      <c r="E46" s="190">
        <v>1.728</v>
      </c>
      <c r="F46" s="156"/>
      <c r="G46" s="156"/>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271</v>
      </c>
      <c r="AH46" s="146">
        <v>0</v>
      </c>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3" x14ac:dyDescent="0.25">
      <c r="A47" s="153"/>
      <c r="B47" s="154"/>
      <c r="C47" s="191" t="s">
        <v>807</v>
      </c>
      <c r="D47" s="189"/>
      <c r="E47" s="190">
        <v>1.4039999999999999</v>
      </c>
      <c r="F47" s="156"/>
      <c r="G47" s="156"/>
      <c r="H47" s="156"/>
      <c r="I47" s="156"/>
      <c r="J47" s="156"/>
      <c r="K47" s="156"/>
      <c r="L47" s="156"/>
      <c r="M47" s="156"/>
      <c r="N47" s="155"/>
      <c r="O47" s="155"/>
      <c r="P47" s="155"/>
      <c r="Q47" s="155"/>
      <c r="R47" s="156"/>
      <c r="S47" s="156"/>
      <c r="T47" s="156"/>
      <c r="U47" s="156"/>
      <c r="V47" s="156"/>
      <c r="W47" s="156"/>
      <c r="X47" s="156"/>
      <c r="Y47" s="156"/>
      <c r="Z47" s="146"/>
      <c r="AA47" s="146"/>
      <c r="AB47" s="146"/>
      <c r="AC47" s="146"/>
      <c r="AD47" s="146"/>
      <c r="AE47" s="146"/>
      <c r="AF47" s="146"/>
      <c r="AG47" s="146" t="s">
        <v>271</v>
      </c>
      <c r="AH47" s="146">
        <v>0</v>
      </c>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3" x14ac:dyDescent="0.25">
      <c r="A48" s="153"/>
      <c r="B48" s="154"/>
      <c r="C48" s="191" t="s">
        <v>808</v>
      </c>
      <c r="D48" s="189"/>
      <c r="E48" s="190">
        <v>15.84</v>
      </c>
      <c r="F48" s="156"/>
      <c r="G48" s="156"/>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271</v>
      </c>
      <c r="AH48" s="146">
        <v>0</v>
      </c>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3" x14ac:dyDescent="0.25">
      <c r="A49" s="153"/>
      <c r="B49" s="154"/>
      <c r="C49" s="191" t="s">
        <v>809</v>
      </c>
      <c r="D49" s="189"/>
      <c r="E49" s="190">
        <v>0.86399999999999999</v>
      </c>
      <c r="F49" s="156"/>
      <c r="G49" s="156"/>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271</v>
      </c>
      <c r="AH49" s="146">
        <v>0</v>
      </c>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3" x14ac:dyDescent="0.25">
      <c r="A50" s="153"/>
      <c r="B50" s="154"/>
      <c r="C50" s="191" t="s">
        <v>810</v>
      </c>
      <c r="D50" s="189"/>
      <c r="E50" s="190">
        <v>33.21</v>
      </c>
      <c r="F50" s="156"/>
      <c r="G50" s="156"/>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271</v>
      </c>
      <c r="AH50" s="146">
        <v>0</v>
      </c>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3" x14ac:dyDescent="0.25">
      <c r="A51" s="153"/>
      <c r="B51" s="154"/>
      <c r="C51" s="191" t="s">
        <v>811</v>
      </c>
      <c r="D51" s="189"/>
      <c r="E51" s="190">
        <v>5.9219999999999997</v>
      </c>
      <c r="F51" s="156"/>
      <c r="G51" s="156"/>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271</v>
      </c>
      <c r="AH51" s="146">
        <v>0</v>
      </c>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3" x14ac:dyDescent="0.25">
      <c r="A52" s="153"/>
      <c r="B52" s="154"/>
      <c r="C52" s="191" t="s">
        <v>812</v>
      </c>
      <c r="D52" s="189"/>
      <c r="E52" s="190">
        <v>6.7679999999999998</v>
      </c>
      <c r="F52" s="156"/>
      <c r="G52" s="15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271</v>
      </c>
      <c r="AH52" s="146">
        <v>0</v>
      </c>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3" x14ac:dyDescent="0.25">
      <c r="A53" s="153"/>
      <c r="B53" s="154"/>
      <c r="C53" s="191" t="s">
        <v>800</v>
      </c>
      <c r="D53" s="189"/>
      <c r="E53" s="190"/>
      <c r="F53" s="156"/>
      <c r="G53" s="156"/>
      <c r="H53" s="156"/>
      <c r="I53" s="156"/>
      <c r="J53" s="156"/>
      <c r="K53" s="156"/>
      <c r="L53" s="156"/>
      <c r="M53" s="156"/>
      <c r="N53" s="155"/>
      <c r="O53" s="155"/>
      <c r="P53" s="155"/>
      <c r="Q53" s="155"/>
      <c r="R53" s="156"/>
      <c r="S53" s="156"/>
      <c r="T53" s="156"/>
      <c r="U53" s="156"/>
      <c r="V53" s="156"/>
      <c r="W53" s="156"/>
      <c r="X53" s="156"/>
      <c r="Y53" s="156"/>
      <c r="Z53" s="146"/>
      <c r="AA53" s="146"/>
      <c r="AB53" s="146"/>
      <c r="AC53" s="146"/>
      <c r="AD53" s="146"/>
      <c r="AE53" s="146"/>
      <c r="AF53" s="146"/>
      <c r="AG53" s="146" t="s">
        <v>271</v>
      </c>
      <c r="AH53" s="146">
        <v>0</v>
      </c>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3" x14ac:dyDescent="0.25">
      <c r="A54" s="153"/>
      <c r="B54" s="154"/>
      <c r="C54" s="191" t="s">
        <v>813</v>
      </c>
      <c r="D54" s="189"/>
      <c r="E54" s="190">
        <v>3.528</v>
      </c>
      <c r="F54" s="156"/>
      <c r="G54" s="156"/>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271</v>
      </c>
      <c r="AH54" s="146">
        <v>0</v>
      </c>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3" x14ac:dyDescent="0.25">
      <c r="A55" s="153"/>
      <c r="B55" s="154"/>
      <c r="C55" s="191" t="s">
        <v>814</v>
      </c>
      <c r="D55" s="189"/>
      <c r="E55" s="190">
        <v>0.216</v>
      </c>
      <c r="F55" s="156"/>
      <c r="G55" s="156"/>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271</v>
      </c>
      <c r="AH55" s="146">
        <v>0</v>
      </c>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68">
        <v>9</v>
      </c>
      <c r="B56" s="169" t="s">
        <v>815</v>
      </c>
      <c r="C56" s="184" t="s">
        <v>816</v>
      </c>
      <c r="D56" s="170" t="s">
        <v>343</v>
      </c>
      <c r="E56" s="171">
        <v>34.74</v>
      </c>
      <c r="F56" s="172"/>
      <c r="G56" s="173">
        <f>ROUND(E56*F56,2)</f>
        <v>0</v>
      </c>
      <c r="H56" s="172"/>
      <c r="I56" s="173">
        <f>ROUND(E56*H56,2)</f>
        <v>0</v>
      </c>
      <c r="J56" s="172"/>
      <c r="K56" s="173">
        <f>ROUND(E56*J56,2)</f>
        <v>0</v>
      </c>
      <c r="L56" s="173">
        <v>21</v>
      </c>
      <c r="M56" s="173">
        <f>G56*(1+L56/100)</f>
        <v>0</v>
      </c>
      <c r="N56" s="171">
        <v>0</v>
      </c>
      <c r="O56" s="171">
        <f>ROUND(E56*N56,2)</f>
        <v>0</v>
      </c>
      <c r="P56" s="171">
        <v>0</v>
      </c>
      <c r="Q56" s="171">
        <f>ROUND(E56*P56,2)</f>
        <v>0</v>
      </c>
      <c r="R56" s="173" t="s">
        <v>323</v>
      </c>
      <c r="S56" s="173" t="s">
        <v>266</v>
      </c>
      <c r="T56" s="174" t="s">
        <v>266</v>
      </c>
      <c r="U56" s="156">
        <v>0.3</v>
      </c>
      <c r="V56" s="156">
        <f>ROUND(E56*U56,2)</f>
        <v>10.42</v>
      </c>
      <c r="W56" s="156"/>
      <c r="X56" s="156" t="s">
        <v>253</v>
      </c>
      <c r="Y56" s="156" t="s">
        <v>182</v>
      </c>
      <c r="Z56" s="146"/>
      <c r="AA56" s="146"/>
      <c r="AB56" s="146"/>
      <c r="AC56" s="146"/>
      <c r="AD56" s="146"/>
      <c r="AE56" s="146"/>
      <c r="AF56" s="146"/>
      <c r="AG56" s="146" t="s">
        <v>254</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21" outlineLevel="2" x14ac:dyDescent="0.25">
      <c r="A57" s="153"/>
      <c r="B57" s="154"/>
      <c r="C57" s="524" t="s">
        <v>790</v>
      </c>
      <c r="D57" s="525"/>
      <c r="E57" s="525"/>
      <c r="F57" s="525"/>
      <c r="G57" s="525"/>
      <c r="H57" s="156"/>
      <c r="I57" s="156"/>
      <c r="J57" s="156"/>
      <c r="K57" s="156"/>
      <c r="L57" s="156"/>
      <c r="M57" s="156"/>
      <c r="N57" s="155"/>
      <c r="O57" s="155"/>
      <c r="P57" s="155"/>
      <c r="Q57" s="155"/>
      <c r="R57" s="156"/>
      <c r="S57" s="156"/>
      <c r="T57" s="156"/>
      <c r="U57" s="156"/>
      <c r="V57" s="156"/>
      <c r="W57" s="156"/>
      <c r="X57" s="156"/>
      <c r="Y57" s="156"/>
      <c r="Z57" s="146"/>
      <c r="AA57" s="146"/>
      <c r="AB57" s="146"/>
      <c r="AC57" s="146"/>
      <c r="AD57" s="146"/>
      <c r="AE57" s="146"/>
      <c r="AF57" s="146"/>
      <c r="AG57" s="146" t="s">
        <v>275</v>
      </c>
      <c r="AH57" s="146"/>
      <c r="AI57" s="146"/>
      <c r="AJ57" s="146"/>
      <c r="AK57" s="146"/>
      <c r="AL57" s="146"/>
      <c r="AM57" s="146"/>
      <c r="AN57" s="146"/>
      <c r="AO57" s="146"/>
      <c r="AP57" s="146"/>
      <c r="AQ57" s="146"/>
      <c r="AR57" s="146"/>
      <c r="AS57" s="146"/>
      <c r="AT57" s="146"/>
      <c r="AU57" s="146"/>
      <c r="AV57" s="146"/>
      <c r="AW57" s="146"/>
      <c r="AX57" s="146"/>
      <c r="AY57" s="146"/>
      <c r="AZ57" s="146"/>
      <c r="BA57" s="182" t="str">
        <f>C57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57" s="146"/>
      <c r="BC57" s="146"/>
      <c r="BD57" s="146"/>
      <c r="BE57" s="146"/>
      <c r="BF57" s="146"/>
      <c r="BG57" s="146"/>
      <c r="BH57" s="146"/>
    </row>
    <row r="58" spans="1:60" outlineLevel="2" x14ac:dyDescent="0.25">
      <c r="A58" s="153"/>
      <c r="B58" s="154"/>
      <c r="C58" s="515" t="s">
        <v>817</v>
      </c>
      <c r="D58" s="516"/>
      <c r="E58" s="516"/>
      <c r="F58" s="516"/>
      <c r="G58" s="516"/>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185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2" x14ac:dyDescent="0.25">
      <c r="A59" s="153"/>
      <c r="B59" s="154"/>
      <c r="C59" s="191" t="s">
        <v>792</v>
      </c>
      <c r="D59" s="189"/>
      <c r="E59" s="190"/>
      <c r="F59" s="156"/>
      <c r="G59" s="156"/>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271</v>
      </c>
      <c r="AH59" s="146">
        <v>0</v>
      </c>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3" x14ac:dyDescent="0.25">
      <c r="A60" s="153"/>
      <c r="B60" s="154"/>
      <c r="C60" s="191" t="s">
        <v>818</v>
      </c>
      <c r="D60" s="189"/>
      <c r="E60" s="190">
        <v>0.86399999999999999</v>
      </c>
      <c r="F60" s="156"/>
      <c r="G60" s="156"/>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271</v>
      </c>
      <c r="AH60" s="146">
        <v>0</v>
      </c>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3" x14ac:dyDescent="0.25">
      <c r="A61" s="153"/>
      <c r="B61" s="154"/>
      <c r="C61" s="191" t="s">
        <v>819</v>
      </c>
      <c r="D61" s="189"/>
      <c r="E61" s="190">
        <v>0.70199999999999996</v>
      </c>
      <c r="F61" s="156"/>
      <c r="G61" s="156"/>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271</v>
      </c>
      <c r="AH61" s="146">
        <v>0</v>
      </c>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3" x14ac:dyDescent="0.25">
      <c r="A62" s="153"/>
      <c r="B62" s="154"/>
      <c r="C62" s="191" t="s">
        <v>820</v>
      </c>
      <c r="D62" s="189"/>
      <c r="E62" s="190">
        <v>7.92</v>
      </c>
      <c r="F62" s="156"/>
      <c r="G62" s="156"/>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271</v>
      </c>
      <c r="AH62" s="146">
        <v>0</v>
      </c>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3" x14ac:dyDescent="0.25">
      <c r="A63" s="153"/>
      <c r="B63" s="154"/>
      <c r="C63" s="191" t="s">
        <v>821</v>
      </c>
      <c r="D63" s="189"/>
      <c r="E63" s="190">
        <v>0.432</v>
      </c>
      <c r="F63" s="156"/>
      <c r="G63" s="156"/>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271</v>
      </c>
      <c r="AH63" s="146">
        <v>0</v>
      </c>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3" x14ac:dyDescent="0.25">
      <c r="A64" s="153"/>
      <c r="B64" s="154"/>
      <c r="C64" s="191" t="s">
        <v>822</v>
      </c>
      <c r="D64" s="189"/>
      <c r="E64" s="190">
        <v>16.605</v>
      </c>
      <c r="F64" s="156"/>
      <c r="G64" s="156"/>
      <c r="H64" s="156"/>
      <c r="I64" s="156"/>
      <c r="J64" s="156"/>
      <c r="K64" s="156"/>
      <c r="L64" s="156"/>
      <c r="M64" s="156"/>
      <c r="N64" s="155"/>
      <c r="O64" s="155"/>
      <c r="P64" s="155"/>
      <c r="Q64" s="155"/>
      <c r="R64" s="156"/>
      <c r="S64" s="156"/>
      <c r="T64" s="156"/>
      <c r="U64" s="156"/>
      <c r="V64" s="156"/>
      <c r="W64" s="156"/>
      <c r="X64" s="156"/>
      <c r="Y64" s="156"/>
      <c r="Z64" s="146"/>
      <c r="AA64" s="146"/>
      <c r="AB64" s="146"/>
      <c r="AC64" s="146"/>
      <c r="AD64" s="146"/>
      <c r="AE64" s="146"/>
      <c r="AF64" s="146"/>
      <c r="AG64" s="146" t="s">
        <v>271</v>
      </c>
      <c r="AH64" s="146">
        <v>0</v>
      </c>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3" x14ac:dyDescent="0.25">
      <c r="A65" s="153"/>
      <c r="B65" s="154"/>
      <c r="C65" s="191" t="s">
        <v>823</v>
      </c>
      <c r="D65" s="189"/>
      <c r="E65" s="190">
        <v>2.9609999999999999</v>
      </c>
      <c r="F65" s="156"/>
      <c r="G65" s="156"/>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271</v>
      </c>
      <c r="AH65" s="146">
        <v>0</v>
      </c>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3" x14ac:dyDescent="0.25">
      <c r="A66" s="153"/>
      <c r="B66" s="154"/>
      <c r="C66" s="191" t="s">
        <v>824</v>
      </c>
      <c r="D66" s="189"/>
      <c r="E66" s="190">
        <v>3.3839999999999999</v>
      </c>
      <c r="F66" s="156"/>
      <c r="G66" s="156"/>
      <c r="H66" s="156"/>
      <c r="I66" s="156"/>
      <c r="J66" s="156"/>
      <c r="K66" s="156"/>
      <c r="L66" s="156"/>
      <c r="M66" s="156"/>
      <c r="N66" s="155"/>
      <c r="O66" s="155"/>
      <c r="P66" s="155"/>
      <c r="Q66" s="155"/>
      <c r="R66" s="156"/>
      <c r="S66" s="156"/>
      <c r="T66" s="156"/>
      <c r="U66" s="156"/>
      <c r="V66" s="156"/>
      <c r="W66" s="156"/>
      <c r="X66" s="156"/>
      <c r="Y66" s="156"/>
      <c r="Z66" s="146"/>
      <c r="AA66" s="146"/>
      <c r="AB66" s="146"/>
      <c r="AC66" s="146"/>
      <c r="AD66" s="146"/>
      <c r="AE66" s="146"/>
      <c r="AF66" s="146"/>
      <c r="AG66" s="146" t="s">
        <v>271</v>
      </c>
      <c r="AH66" s="146">
        <v>0</v>
      </c>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3" x14ac:dyDescent="0.25">
      <c r="A67" s="153"/>
      <c r="B67" s="154"/>
      <c r="C67" s="191" t="s">
        <v>800</v>
      </c>
      <c r="D67" s="189"/>
      <c r="E67" s="190"/>
      <c r="F67" s="156"/>
      <c r="G67" s="156"/>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271</v>
      </c>
      <c r="AH67" s="146">
        <v>0</v>
      </c>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3" x14ac:dyDescent="0.25">
      <c r="A68" s="153"/>
      <c r="B68" s="154"/>
      <c r="C68" s="191" t="s">
        <v>825</v>
      </c>
      <c r="D68" s="189"/>
      <c r="E68" s="190">
        <v>1.764</v>
      </c>
      <c r="F68" s="156"/>
      <c r="G68" s="156"/>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271</v>
      </c>
      <c r="AH68" s="146">
        <v>0</v>
      </c>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3" x14ac:dyDescent="0.25">
      <c r="A69" s="153"/>
      <c r="B69" s="154"/>
      <c r="C69" s="191" t="s">
        <v>826</v>
      </c>
      <c r="D69" s="189"/>
      <c r="E69" s="190">
        <v>0.108</v>
      </c>
      <c r="F69" s="156"/>
      <c r="G69" s="156"/>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271</v>
      </c>
      <c r="AH69" s="146">
        <v>0</v>
      </c>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1" x14ac:dyDescent="0.25">
      <c r="A70" s="168">
        <v>10</v>
      </c>
      <c r="B70" s="169" t="s">
        <v>827</v>
      </c>
      <c r="C70" s="184" t="s">
        <v>828</v>
      </c>
      <c r="D70" s="170" t="s">
        <v>343</v>
      </c>
      <c r="E70" s="171">
        <v>34.74</v>
      </c>
      <c r="F70" s="172"/>
      <c r="G70" s="173">
        <f>ROUND(E70*F70,2)</f>
        <v>0</v>
      </c>
      <c r="H70" s="172"/>
      <c r="I70" s="173">
        <f>ROUND(E70*H70,2)</f>
        <v>0</v>
      </c>
      <c r="J70" s="172"/>
      <c r="K70" s="173">
        <f>ROUND(E70*J70,2)</f>
        <v>0</v>
      </c>
      <c r="L70" s="173">
        <v>21</v>
      </c>
      <c r="M70" s="173">
        <f>G70*(1+L70/100)</f>
        <v>0</v>
      </c>
      <c r="N70" s="171">
        <v>1.9220000000000001E-2</v>
      </c>
      <c r="O70" s="171">
        <f>ROUND(E70*N70,2)</f>
        <v>0.67</v>
      </c>
      <c r="P70" s="171">
        <v>0</v>
      </c>
      <c r="Q70" s="171">
        <f>ROUND(E70*P70,2)</f>
        <v>0</v>
      </c>
      <c r="R70" s="173" t="s">
        <v>323</v>
      </c>
      <c r="S70" s="173" t="s">
        <v>266</v>
      </c>
      <c r="T70" s="174" t="s">
        <v>266</v>
      </c>
      <c r="U70" s="156">
        <v>1.59</v>
      </c>
      <c r="V70" s="156">
        <f>ROUND(E70*U70,2)</f>
        <v>55.24</v>
      </c>
      <c r="W70" s="156"/>
      <c r="X70" s="156" t="s">
        <v>253</v>
      </c>
      <c r="Y70" s="156" t="s">
        <v>182</v>
      </c>
      <c r="Z70" s="146"/>
      <c r="AA70" s="146"/>
      <c r="AB70" s="146"/>
      <c r="AC70" s="146"/>
      <c r="AD70" s="146"/>
      <c r="AE70" s="146"/>
      <c r="AF70" s="146"/>
      <c r="AG70" s="146" t="s">
        <v>254</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ht="21" outlineLevel="2" x14ac:dyDescent="0.25">
      <c r="A71" s="153"/>
      <c r="B71" s="154"/>
      <c r="C71" s="524" t="s">
        <v>790</v>
      </c>
      <c r="D71" s="525"/>
      <c r="E71" s="525"/>
      <c r="F71" s="525"/>
      <c r="G71" s="525"/>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275</v>
      </c>
      <c r="AH71" s="146"/>
      <c r="AI71" s="146"/>
      <c r="AJ71" s="146"/>
      <c r="AK71" s="146"/>
      <c r="AL71" s="146"/>
      <c r="AM71" s="146"/>
      <c r="AN71" s="146"/>
      <c r="AO71" s="146"/>
      <c r="AP71" s="146"/>
      <c r="AQ71" s="146"/>
      <c r="AR71" s="146"/>
      <c r="AS71" s="146"/>
      <c r="AT71" s="146"/>
      <c r="AU71" s="146"/>
      <c r="AV71" s="146"/>
      <c r="AW71" s="146"/>
      <c r="AX71" s="146"/>
      <c r="AY71" s="146"/>
      <c r="AZ71" s="146"/>
      <c r="BA71" s="182" t="str">
        <f>C71</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71" s="146"/>
      <c r="BC71" s="146"/>
      <c r="BD71" s="146"/>
      <c r="BE71" s="146"/>
      <c r="BF71" s="146"/>
      <c r="BG71" s="146"/>
      <c r="BH71" s="146"/>
    </row>
    <row r="72" spans="1:60" outlineLevel="2" x14ac:dyDescent="0.25">
      <c r="A72" s="153"/>
      <c r="B72" s="154"/>
      <c r="C72" s="515" t="s">
        <v>817</v>
      </c>
      <c r="D72" s="516"/>
      <c r="E72" s="516"/>
      <c r="F72" s="516"/>
      <c r="G72" s="516"/>
      <c r="H72" s="156"/>
      <c r="I72" s="156"/>
      <c r="J72" s="156"/>
      <c r="K72" s="156"/>
      <c r="L72" s="156"/>
      <c r="M72" s="156"/>
      <c r="N72" s="155"/>
      <c r="O72" s="155"/>
      <c r="P72" s="155"/>
      <c r="Q72" s="155"/>
      <c r="R72" s="156"/>
      <c r="S72" s="156"/>
      <c r="T72" s="156"/>
      <c r="U72" s="156"/>
      <c r="V72" s="156"/>
      <c r="W72" s="156"/>
      <c r="X72" s="156"/>
      <c r="Y72" s="156"/>
      <c r="Z72" s="146"/>
      <c r="AA72" s="146"/>
      <c r="AB72" s="146"/>
      <c r="AC72" s="146"/>
      <c r="AD72" s="146"/>
      <c r="AE72" s="146"/>
      <c r="AF72" s="146"/>
      <c r="AG72" s="146" t="s">
        <v>185</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2" x14ac:dyDescent="0.25">
      <c r="A73" s="153"/>
      <c r="B73" s="154"/>
      <c r="C73" s="191" t="s">
        <v>792</v>
      </c>
      <c r="D73" s="189"/>
      <c r="E73" s="190"/>
      <c r="F73" s="156"/>
      <c r="G73" s="156"/>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271</v>
      </c>
      <c r="AH73" s="146">
        <v>0</v>
      </c>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3" x14ac:dyDescent="0.25">
      <c r="A74" s="153"/>
      <c r="B74" s="154"/>
      <c r="C74" s="191" t="s">
        <v>818</v>
      </c>
      <c r="D74" s="189"/>
      <c r="E74" s="190">
        <v>0.86399999999999999</v>
      </c>
      <c r="F74" s="156"/>
      <c r="G74" s="156"/>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271</v>
      </c>
      <c r="AH74" s="146">
        <v>0</v>
      </c>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3" x14ac:dyDescent="0.25">
      <c r="A75" s="153"/>
      <c r="B75" s="154"/>
      <c r="C75" s="191" t="s">
        <v>819</v>
      </c>
      <c r="D75" s="189"/>
      <c r="E75" s="190">
        <v>0.70199999999999996</v>
      </c>
      <c r="F75" s="156"/>
      <c r="G75" s="156"/>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271</v>
      </c>
      <c r="AH75" s="146">
        <v>0</v>
      </c>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3" x14ac:dyDescent="0.25">
      <c r="A76" s="153"/>
      <c r="B76" s="154"/>
      <c r="C76" s="191" t="s">
        <v>820</v>
      </c>
      <c r="D76" s="189"/>
      <c r="E76" s="190">
        <v>7.92</v>
      </c>
      <c r="F76" s="156"/>
      <c r="G76" s="156"/>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271</v>
      </c>
      <c r="AH76" s="146">
        <v>0</v>
      </c>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3" x14ac:dyDescent="0.25">
      <c r="A77" s="153"/>
      <c r="B77" s="154"/>
      <c r="C77" s="191" t="s">
        <v>821</v>
      </c>
      <c r="D77" s="189"/>
      <c r="E77" s="190">
        <v>0.432</v>
      </c>
      <c r="F77" s="156"/>
      <c r="G77" s="156"/>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271</v>
      </c>
      <c r="AH77" s="146">
        <v>0</v>
      </c>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3" x14ac:dyDescent="0.25">
      <c r="A78" s="153"/>
      <c r="B78" s="154"/>
      <c r="C78" s="191" t="s">
        <v>822</v>
      </c>
      <c r="D78" s="189"/>
      <c r="E78" s="190">
        <v>16.605</v>
      </c>
      <c r="F78" s="156"/>
      <c r="G78" s="156"/>
      <c r="H78" s="156"/>
      <c r="I78" s="156"/>
      <c r="J78" s="156"/>
      <c r="K78" s="156"/>
      <c r="L78" s="156"/>
      <c r="M78" s="156"/>
      <c r="N78" s="155"/>
      <c r="O78" s="155"/>
      <c r="P78" s="155"/>
      <c r="Q78" s="155"/>
      <c r="R78" s="156"/>
      <c r="S78" s="156"/>
      <c r="T78" s="156"/>
      <c r="U78" s="156"/>
      <c r="V78" s="156"/>
      <c r="W78" s="156"/>
      <c r="X78" s="156"/>
      <c r="Y78" s="156"/>
      <c r="Z78" s="146"/>
      <c r="AA78" s="146"/>
      <c r="AB78" s="146"/>
      <c r="AC78" s="146"/>
      <c r="AD78" s="146"/>
      <c r="AE78" s="146"/>
      <c r="AF78" s="146"/>
      <c r="AG78" s="146" t="s">
        <v>271</v>
      </c>
      <c r="AH78" s="146">
        <v>0</v>
      </c>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3" x14ac:dyDescent="0.25">
      <c r="A79" s="153"/>
      <c r="B79" s="154"/>
      <c r="C79" s="191" t="s">
        <v>823</v>
      </c>
      <c r="D79" s="189"/>
      <c r="E79" s="190">
        <v>2.9609999999999999</v>
      </c>
      <c r="F79" s="156"/>
      <c r="G79" s="156"/>
      <c r="H79" s="156"/>
      <c r="I79" s="156"/>
      <c r="J79" s="156"/>
      <c r="K79" s="156"/>
      <c r="L79" s="156"/>
      <c r="M79" s="156"/>
      <c r="N79" s="155"/>
      <c r="O79" s="155"/>
      <c r="P79" s="155"/>
      <c r="Q79" s="155"/>
      <c r="R79" s="156"/>
      <c r="S79" s="156"/>
      <c r="T79" s="156"/>
      <c r="U79" s="156"/>
      <c r="V79" s="156"/>
      <c r="W79" s="156"/>
      <c r="X79" s="156"/>
      <c r="Y79" s="156"/>
      <c r="Z79" s="146"/>
      <c r="AA79" s="146"/>
      <c r="AB79" s="146"/>
      <c r="AC79" s="146"/>
      <c r="AD79" s="146"/>
      <c r="AE79" s="146"/>
      <c r="AF79" s="146"/>
      <c r="AG79" s="146" t="s">
        <v>271</v>
      </c>
      <c r="AH79" s="146">
        <v>0</v>
      </c>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3" x14ac:dyDescent="0.25">
      <c r="A80" s="153"/>
      <c r="B80" s="154"/>
      <c r="C80" s="191" t="s">
        <v>824</v>
      </c>
      <c r="D80" s="189"/>
      <c r="E80" s="190">
        <v>3.3839999999999999</v>
      </c>
      <c r="F80" s="156"/>
      <c r="G80" s="156"/>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271</v>
      </c>
      <c r="AH80" s="146">
        <v>0</v>
      </c>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3" x14ac:dyDescent="0.25">
      <c r="A81" s="153"/>
      <c r="B81" s="154"/>
      <c r="C81" s="191" t="s">
        <v>800</v>
      </c>
      <c r="D81" s="189"/>
      <c r="E81" s="190"/>
      <c r="F81" s="156"/>
      <c r="G81" s="156"/>
      <c r="H81" s="156"/>
      <c r="I81" s="156"/>
      <c r="J81" s="156"/>
      <c r="K81" s="156"/>
      <c r="L81" s="156"/>
      <c r="M81" s="156"/>
      <c r="N81" s="155"/>
      <c r="O81" s="155"/>
      <c r="P81" s="155"/>
      <c r="Q81" s="155"/>
      <c r="R81" s="156"/>
      <c r="S81" s="156"/>
      <c r="T81" s="156"/>
      <c r="U81" s="156"/>
      <c r="V81" s="156"/>
      <c r="W81" s="156"/>
      <c r="X81" s="156"/>
      <c r="Y81" s="156"/>
      <c r="Z81" s="146"/>
      <c r="AA81" s="146"/>
      <c r="AB81" s="146"/>
      <c r="AC81" s="146"/>
      <c r="AD81" s="146"/>
      <c r="AE81" s="146"/>
      <c r="AF81" s="146"/>
      <c r="AG81" s="146" t="s">
        <v>271</v>
      </c>
      <c r="AH81" s="146">
        <v>0</v>
      </c>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3" x14ac:dyDescent="0.25">
      <c r="A82" s="153"/>
      <c r="B82" s="154"/>
      <c r="C82" s="191" t="s">
        <v>825</v>
      </c>
      <c r="D82" s="189"/>
      <c r="E82" s="190">
        <v>1.764</v>
      </c>
      <c r="F82" s="156"/>
      <c r="G82" s="156"/>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271</v>
      </c>
      <c r="AH82" s="146">
        <v>0</v>
      </c>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3" x14ac:dyDescent="0.25">
      <c r="A83" s="153"/>
      <c r="B83" s="154"/>
      <c r="C83" s="191" t="s">
        <v>826</v>
      </c>
      <c r="D83" s="189"/>
      <c r="E83" s="190">
        <v>0.108</v>
      </c>
      <c r="F83" s="156"/>
      <c r="G83" s="156"/>
      <c r="H83" s="156"/>
      <c r="I83" s="156"/>
      <c r="J83" s="156"/>
      <c r="K83" s="156"/>
      <c r="L83" s="156"/>
      <c r="M83" s="156"/>
      <c r="N83" s="155"/>
      <c r="O83" s="155"/>
      <c r="P83" s="155"/>
      <c r="Q83" s="155"/>
      <c r="R83" s="156"/>
      <c r="S83" s="156"/>
      <c r="T83" s="156"/>
      <c r="U83" s="156"/>
      <c r="V83" s="156"/>
      <c r="W83" s="156"/>
      <c r="X83" s="156"/>
      <c r="Y83" s="156"/>
      <c r="Z83" s="146"/>
      <c r="AA83" s="146"/>
      <c r="AB83" s="146"/>
      <c r="AC83" s="146"/>
      <c r="AD83" s="146"/>
      <c r="AE83" s="146"/>
      <c r="AF83" s="146"/>
      <c r="AG83" s="146" t="s">
        <v>271</v>
      </c>
      <c r="AH83" s="146">
        <v>0</v>
      </c>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1" x14ac:dyDescent="0.25">
      <c r="A84" s="168">
        <v>11</v>
      </c>
      <c r="B84" s="169" t="s">
        <v>829</v>
      </c>
      <c r="C84" s="184" t="s">
        <v>830</v>
      </c>
      <c r="D84" s="170" t="s">
        <v>264</v>
      </c>
      <c r="E84" s="171">
        <v>772</v>
      </c>
      <c r="F84" s="172"/>
      <c r="G84" s="173">
        <f>ROUND(E84*F84,2)</f>
        <v>0</v>
      </c>
      <c r="H84" s="172"/>
      <c r="I84" s="173">
        <f>ROUND(E84*H84,2)</f>
        <v>0</v>
      </c>
      <c r="J84" s="172"/>
      <c r="K84" s="173">
        <f>ROUND(E84*J84,2)</f>
        <v>0</v>
      </c>
      <c r="L84" s="173">
        <v>21</v>
      </c>
      <c r="M84" s="173">
        <f>G84*(1+L84/100)</f>
        <v>0</v>
      </c>
      <c r="N84" s="171">
        <v>9.7999999999999997E-4</v>
      </c>
      <c r="O84" s="171">
        <f>ROUND(E84*N84,2)</f>
        <v>0.76</v>
      </c>
      <c r="P84" s="171">
        <v>0</v>
      </c>
      <c r="Q84" s="171">
        <f>ROUND(E84*P84,2)</f>
        <v>0</v>
      </c>
      <c r="R84" s="173" t="s">
        <v>323</v>
      </c>
      <c r="S84" s="173" t="s">
        <v>266</v>
      </c>
      <c r="T84" s="174" t="s">
        <v>266</v>
      </c>
      <c r="U84" s="156">
        <v>0.24</v>
      </c>
      <c r="V84" s="156">
        <f>ROUND(E84*U84,2)</f>
        <v>185.28</v>
      </c>
      <c r="W84" s="156"/>
      <c r="X84" s="156" t="s">
        <v>253</v>
      </c>
      <c r="Y84" s="156" t="s">
        <v>182</v>
      </c>
      <c r="Z84" s="146"/>
      <c r="AA84" s="146"/>
      <c r="AB84" s="146"/>
      <c r="AC84" s="146"/>
      <c r="AD84" s="146"/>
      <c r="AE84" s="146"/>
      <c r="AF84" s="146"/>
      <c r="AG84" s="146" t="s">
        <v>254</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2" x14ac:dyDescent="0.25">
      <c r="A85" s="153"/>
      <c r="B85" s="154"/>
      <c r="C85" s="524" t="s">
        <v>831</v>
      </c>
      <c r="D85" s="525"/>
      <c r="E85" s="525"/>
      <c r="F85" s="525"/>
      <c r="G85" s="525"/>
      <c r="H85" s="156"/>
      <c r="I85" s="156"/>
      <c r="J85" s="156"/>
      <c r="K85" s="156"/>
      <c r="L85" s="156"/>
      <c r="M85" s="156"/>
      <c r="N85" s="155"/>
      <c r="O85" s="155"/>
      <c r="P85" s="155"/>
      <c r="Q85" s="155"/>
      <c r="R85" s="156"/>
      <c r="S85" s="156"/>
      <c r="T85" s="156"/>
      <c r="U85" s="156"/>
      <c r="V85" s="156"/>
      <c r="W85" s="156"/>
      <c r="X85" s="156"/>
      <c r="Y85" s="156"/>
      <c r="Z85" s="146"/>
      <c r="AA85" s="146"/>
      <c r="AB85" s="146"/>
      <c r="AC85" s="146"/>
      <c r="AD85" s="146"/>
      <c r="AE85" s="146"/>
      <c r="AF85" s="146"/>
      <c r="AG85" s="146" t="s">
        <v>275</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2" x14ac:dyDescent="0.25">
      <c r="A86" s="153"/>
      <c r="B86" s="154"/>
      <c r="C86" s="191" t="s">
        <v>792</v>
      </c>
      <c r="D86" s="189"/>
      <c r="E86" s="190"/>
      <c r="F86" s="156"/>
      <c r="G86" s="156"/>
      <c r="H86" s="156"/>
      <c r="I86" s="156"/>
      <c r="J86" s="156"/>
      <c r="K86" s="156"/>
      <c r="L86" s="156"/>
      <c r="M86" s="156"/>
      <c r="N86" s="155"/>
      <c r="O86" s="155"/>
      <c r="P86" s="155"/>
      <c r="Q86" s="155"/>
      <c r="R86" s="156"/>
      <c r="S86" s="156"/>
      <c r="T86" s="156"/>
      <c r="U86" s="156"/>
      <c r="V86" s="156"/>
      <c r="W86" s="156"/>
      <c r="X86" s="156"/>
      <c r="Y86" s="156"/>
      <c r="Z86" s="146"/>
      <c r="AA86" s="146"/>
      <c r="AB86" s="146"/>
      <c r="AC86" s="146"/>
      <c r="AD86" s="146"/>
      <c r="AE86" s="146"/>
      <c r="AF86" s="146"/>
      <c r="AG86" s="146" t="s">
        <v>271</v>
      </c>
      <c r="AH86" s="146">
        <v>0</v>
      </c>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3" x14ac:dyDescent="0.25">
      <c r="A87" s="153"/>
      <c r="B87" s="154"/>
      <c r="C87" s="191" t="s">
        <v>832</v>
      </c>
      <c r="D87" s="189"/>
      <c r="E87" s="190">
        <v>19.2</v>
      </c>
      <c r="F87" s="156"/>
      <c r="G87" s="156"/>
      <c r="H87" s="156"/>
      <c r="I87" s="156"/>
      <c r="J87" s="156"/>
      <c r="K87" s="156"/>
      <c r="L87" s="156"/>
      <c r="M87" s="156"/>
      <c r="N87" s="155"/>
      <c r="O87" s="155"/>
      <c r="P87" s="155"/>
      <c r="Q87" s="155"/>
      <c r="R87" s="156"/>
      <c r="S87" s="156"/>
      <c r="T87" s="156"/>
      <c r="U87" s="156"/>
      <c r="V87" s="156"/>
      <c r="W87" s="156"/>
      <c r="X87" s="156"/>
      <c r="Y87" s="156"/>
      <c r="Z87" s="146"/>
      <c r="AA87" s="146"/>
      <c r="AB87" s="146"/>
      <c r="AC87" s="146"/>
      <c r="AD87" s="146"/>
      <c r="AE87" s="146"/>
      <c r="AF87" s="146"/>
      <c r="AG87" s="146" t="s">
        <v>271</v>
      </c>
      <c r="AH87" s="146">
        <v>0</v>
      </c>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3" x14ac:dyDescent="0.25">
      <c r="A88" s="153"/>
      <c r="B88" s="154"/>
      <c r="C88" s="191" t="s">
        <v>833</v>
      </c>
      <c r="D88" s="189"/>
      <c r="E88" s="190">
        <v>15.6</v>
      </c>
      <c r="F88" s="156"/>
      <c r="G88" s="156"/>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271</v>
      </c>
      <c r="AH88" s="146">
        <v>0</v>
      </c>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3" x14ac:dyDescent="0.25">
      <c r="A89" s="153"/>
      <c r="B89" s="154"/>
      <c r="C89" s="191" t="s">
        <v>834</v>
      </c>
      <c r="D89" s="189"/>
      <c r="E89" s="190">
        <v>176</v>
      </c>
      <c r="F89" s="156"/>
      <c r="G89" s="156"/>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271</v>
      </c>
      <c r="AH89" s="146">
        <v>0</v>
      </c>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3" x14ac:dyDescent="0.25">
      <c r="A90" s="153"/>
      <c r="B90" s="154"/>
      <c r="C90" s="191" t="s">
        <v>835</v>
      </c>
      <c r="D90" s="189"/>
      <c r="E90" s="190">
        <v>9.6</v>
      </c>
      <c r="F90" s="156"/>
      <c r="G90" s="156"/>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271</v>
      </c>
      <c r="AH90" s="146">
        <v>0</v>
      </c>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3" x14ac:dyDescent="0.25">
      <c r="A91" s="153"/>
      <c r="B91" s="154"/>
      <c r="C91" s="191" t="s">
        <v>836</v>
      </c>
      <c r="D91" s="189"/>
      <c r="E91" s="190">
        <v>369</v>
      </c>
      <c r="F91" s="156"/>
      <c r="G91" s="156"/>
      <c r="H91" s="156"/>
      <c r="I91" s="156"/>
      <c r="J91" s="156"/>
      <c r="K91" s="156"/>
      <c r="L91" s="156"/>
      <c r="M91" s="156"/>
      <c r="N91" s="155"/>
      <c r="O91" s="155"/>
      <c r="P91" s="155"/>
      <c r="Q91" s="155"/>
      <c r="R91" s="156"/>
      <c r="S91" s="156"/>
      <c r="T91" s="156"/>
      <c r="U91" s="156"/>
      <c r="V91" s="156"/>
      <c r="W91" s="156"/>
      <c r="X91" s="156"/>
      <c r="Y91" s="156"/>
      <c r="Z91" s="146"/>
      <c r="AA91" s="146"/>
      <c r="AB91" s="146"/>
      <c r="AC91" s="146"/>
      <c r="AD91" s="146"/>
      <c r="AE91" s="146"/>
      <c r="AF91" s="146"/>
      <c r="AG91" s="146" t="s">
        <v>271</v>
      </c>
      <c r="AH91" s="146">
        <v>0</v>
      </c>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3" x14ac:dyDescent="0.25">
      <c r="A92" s="153"/>
      <c r="B92" s="154"/>
      <c r="C92" s="191" t="s">
        <v>837</v>
      </c>
      <c r="D92" s="189"/>
      <c r="E92" s="190">
        <v>65.8</v>
      </c>
      <c r="F92" s="156"/>
      <c r="G92" s="156"/>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271</v>
      </c>
      <c r="AH92" s="146">
        <v>0</v>
      </c>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3" x14ac:dyDescent="0.25">
      <c r="A93" s="153"/>
      <c r="B93" s="154"/>
      <c r="C93" s="191" t="s">
        <v>838</v>
      </c>
      <c r="D93" s="189"/>
      <c r="E93" s="190">
        <v>75.2</v>
      </c>
      <c r="F93" s="156"/>
      <c r="G93" s="156"/>
      <c r="H93" s="156"/>
      <c r="I93" s="156"/>
      <c r="J93" s="156"/>
      <c r="K93" s="156"/>
      <c r="L93" s="156"/>
      <c r="M93" s="156"/>
      <c r="N93" s="155"/>
      <c r="O93" s="155"/>
      <c r="P93" s="155"/>
      <c r="Q93" s="155"/>
      <c r="R93" s="156"/>
      <c r="S93" s="156"/>
      <c r="T93" s="156"/>
      <c r="U93" s="156"/>
      <c r="V93" s="156"/>
      <c r="W93" s="156"/>
      <c r="X93" s="156"/>
      <c r="Y93" s="156"/>
      <c r="Z93" s="146"/>
      <c r="AA93" s="146"/>
      <c r="AB93" s="146"/>
      <c r="AC93" s="146"/>
      <c r="AD93" s="146"/>
      <c r="AE93" s="146"/>
      <c r="AF93" s="146"/>
      <c r="AG93" s="146" t="s">
        <v>271</v>
      </c>
      <c r="AH93" s="146">
        <v>0</v>
      </c>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3" x14ac:dyDescent="0.25">
      <c r="A94" s="153"/>
      <c r="B94" s="154"/>
      <c r="C94" s="191" t="s">
        <v>800</v>
      </c>
      <c r="D94" s="189"/>
      <c r="E94" s="190"/>
      <c r="F94" s="156"/>
      <c r="G94" s="156"/>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271</v>
      </c>
      <c r="AH94" s="146">
        <v>0</v>
      </c>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3" x14ac:dyDescent="0.25">
      <c r="A95" s="153"/>
      <c r="B95" s="154"/>
      <c r="C95" s="191" t="s">
        <v>839</v>
      </c>
      <c r="D95" s="189"/>
      <c r="E95" s="190">
        <v>39.200000000000003</v>
      </c>
      <c r="F95" s="156"/>
      <c r="G95" s="156"/>
      <c r="H95" s="156"/>
      <c r="I95" s="156"/>
      <c r="J95" s="156"/>
      <c r="K95" s="156"/>
      <c r="L95" s="156"/>
      <c r="M95" s="156"/>
      <c r="N95" s="155"/>
      <c r="O95" s="155"/>
      <c r="P95" s="155"/>
      <c r="Q95" s="155"/>
      <c r="R95" s="156"/>
      <c r="S95" s="156"/>
      <c r="T95" s="156"/>
      <c r="U95" s="156"/>
      <c r="V95" s="156"/>
      <c r="W95" s="156"/>
      <c r="X95" s="156"/>
      <c r="Y95" s="156"/>
      <c r="Z95" s="146"/>
      <c r="AA95" s="146"/>
      <c r="AB95" s="146"/>
      <c r="AC95" s="146"/>
      <c r="AD95" s="146"/>
      <c r="AE95" s="146"/>
      <c r="AF95" s="146"/>
      <c r="AG95" s="146" t="s">
        <v>271</v>
      </c>
      <c r="AH95" s="146">
        <v>0</v>
      </c>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3" x14ac:dyDescent="0.25">
      <c r="A96" s="153"/>
      <c r="B96" s="154"/>
      <c r="C96" s="191" t="s">
        <v>840</v>
      </c>
      <c r="D96" s="189"/>
      <c r="E96" s="190">
        <v>2.4</v>
      </c>
      <c r="F96" s="156"/>
      <c r="G96" s="156"/>
      <c r="H96" s="156"/>
      <c r="I96" s="156"/>
      <c r="J96" s="156"/>
      <c r="K96" s="156"/>
      <c r="L96" s="156"/>
      <c r="M96" s="156"/>
      <c r="N96" s="155"/>
      <c r="O96" s="155"/>
      <c r="P96" s="155"/>
      <c r="Q96" s="155"/>
      <c r="R96" s="156"/>
      <c r="S96" s="156"/>
      <c r="T96" s="156"/>
      <c r="U96" s="156"/>
      <c r="V96" s="156"/>
      <c r="W96" s="156"/>
      <c r="X96" s="156"/>
      <c r="Y96" s="156"/>
      <c r="Z96" s="146"/>
      <c r="AA96" s="146"/>
      <c r="AB96" s="146"/>
      <c r="AC96" s="146"/>
      <c r="AD96" s="146"/>
      <c r="AE96" s="146"/>
      <c r="AF96" s="146"/>
      <c r="AG96" s="146" t="s">
        <v>271</v>
      </c>
      <c r="AH96" s="146">
        <v>0</v>
      </c>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1" x14ac:dyDescent="0.25">
      <c r="A97" s="168">
        <v>12</v>
      </c>
      <c r="B97" s="169" t="s">
        <v>841</v>
      </c>
      <c r="C97" s="184" t="s">
        <v>842</v>
      </c>
      <c r="D97" s="170" t="s">
        <v>264</v>
      </c>
      <c r="E97" s="171">
        <v>772</v>
      </c>
      <c r="F97" s="172"/>
      <c r="G97" s="173">
        <f>ROUND(E97*F97,2)</f>
        <v>0</v>
      </c>
      <c r="H97" s="172"/>
      <c r="I97" s="173">
        <f>ROUND(E97*H97,2)</f>
        <v>0</v>
      </c>
      <c r="J97" s="172"/>
      <c r="K97" s="173">
        <f>ROUND(E97*J97,2)</f>
        <v>0</v>
      </c>
      <c r="L97" s="173">
        <v>21</v>
      </c>
      <c r="M97" s="173">
        <f>G97*(1+L97/100)</f>
        <v>0</v>
      </c>
      <c r="N97" s="171">
        <v>0</v>
      </c>
      <c r="O97" s="171">
        <f>ROUND(E97*N97,2)</f>
        <v>0</v>
      </c>
      <c r="P97" s="171">
        <v>0</v>
      </c>
      <c r="Q97" s="171">
        <f>ROUND(E97*P97,2)</f>
        <v>0</v>
      </c>
      <c r="R97" s="173" t="s">
        <v>323</v>
      </c>
      <c r="S97" s="173" t="s">
        <v>266</v>
      </c>
      <c r="T97" s="174" t="s">
        <v>266</v>
      </c>
      <c r="U97" s="156">
        <v>7.0000000000000007E-2</v>
      </c>
      <c r="V97" s="156">
        <f>ROUND(E97*U97,2)</f>
        <v>54.04</v>
      </c>
      <c r="W97" s="156"/>
      <c r="X97" s="156" t="s">
        <v>253</v>
      </c>
      <c r="Y97" s="156" t="s">
        <v>182</v>
      </c>
      <c r="Z97" s="146"/>
      <c r="AA97" s="146"/>
      <c r="AB97" s="146"/>
      <c r="AC97" s="146"/>
      <c r="AD97" s="146"/>
      <c r="AE97" s="146"/>
      <c r="AF97" s="146"/>
      <c r="AG97" s="146" t="s">
        <v>254</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2" x14ac:dyDescent="0.25">
      <c r="A98" s="153"/>
      <c r="B98" s="154"/>
      <c r="C98" s="524" t="s">
        <v>843</v>
      </c>
      <c r="D98" s="525"/>
      <c r="E98" s="525"/>
      <c r="F98" s="525"/>
      <c r="G98" s="525"/>
      <c r="H98" s="156"/>
      <c r="I98" s="156"/>
      <c r="J98" s="156"/>
      <c r="K98" s="156"/>
      <c r="L98" s="156"/>
      <c r="M98" s="156"/>
      <c r="N98" s="155"/>
      <c r="O98" s="155"/>
      <c r="P98" s="155"/>
      <c r="Q98" s="155"/>
      <c r="R98" s="156"/>
      <c r="S98" s="156"/>
      <c r="T98" s="156"/>
      <c r="U98" s="156"/>
      <c r="V98" s="156"/>
      <c r="W98" s="156"/>
      <c r="X98" s="156"/>
      <c r="Y98" s="156"/>
      <c r="Z98" s="146"/>
      <c r="AA98" s="146"/>
      <c r="AB98" s="146"/>
      <c r="AC98" s="146"/>
      <c r="AD98" s="146"/>
      <c r="AE98" s="146"/>
      <c r="AF98" s="146"/>
      <c r="AG98" s="146" t="s">
        <v>275</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2" x14ac:dyDescent="0.25">
      <c r="A99" s="153"/>
      <c r="B99" s="154"/>
      <c r="C99" s="191" t="s">
        <v>844</v>
      </c>
      <c r="D99" s="189"/>
      <c r="E99" s="190">
        <v>772</v>
      </c>
      <c r="F99" s="156"/>
      <c r="G99" s="156"/>
      <c r="H99" s="156"/>
      <c r="I99" s="156"/>
      <c r="J99" s="156"/>
      <c r="K99" s="156"/>
      <c r="L99" s="156"/>
      <c r="M99" s="156"/>
      <c r="N99" s="155"/>
      <c r="O99" s="155"/>
      <c r="P99" s="155"/>
      <c r="Q99" s="155"/>
      <c r="R99" s="156"/>
      <c r="S99" s="156"/>
      <c r="T99" s="156"/>
      <c r="U99" s="156"/>
      <c r="V99" s="156"/>
      <c r="W99" s="156"/>
      <c r="X99" s="156"/>
      <c r="Y99" s="156"/>
      <c r="Z99" s="146"/>
      <c r="AA99" s="146"/>
      <c r="AB99" s="146"/>
      <c r="AC99" s="146"/>
      <c r="AD99" s="146"/>
      <c r="AE99" s="146"/>
      <c r="AF99" s="146"/>
      <c r="AG99" s="146" t="s">
        <v>271</v>
      </c>
      <c r="AH99" s="146">
        <v>5</v>
      </c>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outlineLevel="1" x14ac:dyDescent="0.25">
      <c r="A100" s="168">
        <v>13</v>
      </c>
      <c r="B100" s="169" t="s">
        <v>366</v>
      </c>
      <c r="C100" s="184" t="s">
        <v>367</v>
      </c>
      <c r="D100" s="170" t="s">
        <v>343</v>
      </c>
      <c r="E100" s="171">
        <v>104.22</v>
      </c>
      <c r="F100" s="172"/>
      <c r="G100" s="173">
        <f>ROUND(E100*F100,2)</f>
        <v>0</v>
      </c>
      <c r="H100" s="172"/>
      <c r="I100" s="173">
        <f>ROUND(E100*H100,2)</f>
        <v>0</v>
      </c>
      <c r="J100" s="172"/>
      <c r="K100" s="173">
        <f>ROUND(E100*J100,2)</f>
        <v>0</v>
      </c>
      <c r="L100" s="173">
        <v>21</v>
      </c>
      <c r="M100" s="173">
        <f>G100*(1+L100/100)</f>
        <v>0</v>
      </c>
      <c r="N100" s="171">
        <v>0</v>
      </c>
      <c r="O100" s="171">
        <f>ROUND(E100*N100,2)</f>
        <v>0</v>
      </c>
      <c r="P100" s="171">
        <v>0</v>
      </c>
      <c r="Q100" s="171">
        <f>ROUND(E100*P100,2)</f>
        <v>0</v>
      </c>
      <c r="R100" s="173" t="s">
        <v>323</v>
      </c>
      <c r="S100" s="173" t="s">
        <v>266</v>
      </c>
      <c r="T100" s="174" t="s">
        <v>266</v>
      </c>
      <c r="U100" s="156">
        <v>0.35</v>
      </c>
      <c r="V100" s="156">
        <f>ROUND(E100*U100,2)</f>
        <v>36.479999999999997</v>
      </c>
      <c r="W100" s="156"/>
      <c r="X100" s="156" t="s">
        <v>253</v>
      </c>
      <c r="Y100" s="156" t="s">
        <v>182</v>
      </c>
      <c r="Z100" s="146"/>
      <c r="AA100" s="146"/>
      <c r="AB100" s="146"/>
      <c r="AC100" s="146"/>
      <c r="AD100" s="146"/>
      <c r="AE100" s="146"/>
      <c r="AF100" s="146"/>
      <c r="AG100" s="146" t="s">
        <v>267</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outlineLevel="2" x14ac:dyDescent="0.25">
      <c r="A101" s="153"/>
      <c r="B101" s="154"/>
      <c r="C101" s="524" t="s">
        <v>368</v>
      </c>
      <c r="D101" s="525"/>
      <c r="E101" s="525"/>
      <c r="F101" s="525"/>
      <c r="G101" s="525"/>
      <c r="H101" s="156"/>
      <c r="I101" s="156"/>
      <c r="J101" s="156"/>
      <c r="K101" s="156"/>
      <c r="L101" s="156"/>
      <c r="M101" s="156"/>
      <c r="N101" s="155"/>
      <c r="O101" s="155"/>
      <c r="P101" s="155"/>
      <c r="Q101" s="155"/>
      <c r="R101" s="156"/>
      <c r="S101" s="156"/>
      <c r="T101" s="156"/>
      <c r="U101" s="156"/>
      <c r="V101" s="156"/>
      <c r="W101" s="156"/>
      <c r="X101" s="156"/>
      <c r="Y101" s="156"/>
      <c r="Z101" s="146"/>
      <c r="AA101" s="146"/>
      <c r="AB101" s="146"/>
      <c r="AC101" s="146"/>
      <c r="AD101" s="146"/>
      <c r="AE101" s="146"/>
      <c r="AF101" s="146"/>
      <c r="AG101" s="146" t="s">
        <v>275</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82" t="str">
        <f>C101</f>
        <v>bez naložení do dopravní nádoby, ale s vyprázdněním dopravní nádoby na hromadu nebo na dopravní prostředek,</v>
      </c>
      <c r="BB101" s="146"/>
      <c r="BC101" s="146"/>
      <c r="BD101" s="146"/>
      <c r="BE101" s="146"/>
      <c r="BF101" s="146"/>
      <c r="BG101" s="146"/>
      <c r="BH101" s="146"/>
    </row>
    <row r="102" spans="1:60" outlineLevel="2" x14ac:dyDescent="0.25">
      <c r="A102" s="153"/>
      <c r="B102" s="154"/>
      <c r="C102" s="191" t="s">
        <v>792</v>
      </c>
      <c r="D102" s="189"/>
      <c r="E102" s="190"/>
      <c r="F102" s="156"/>
      <c r="G102" s="156"/>
      <c r="H102" s="156"/>
      <c r="I102" s="156"/>
      <c r="J102" s="156"/>
      <c r="K102" s="156"/>
      <c r="L102" s="156"/>
      <c r="M102" s="156"/>
      <c r="N102" s="155"/>
      <c r="O102" s="155"/>
      <c r="P102" s="155"/>
      <c r="Q102" s="155"/>
      <c r="R102" s="156"/>
      <c r="S102" s="156"/>
      <c r="T102" s="156"/>
      <c r="U102" s="156"/>
      <c r="V102" s="156"/>
      <c r="W102" s="156"/>
      <c r="X102" s="156"/>
      <c r="Y102" s="156"/>
      <c r="Z102" s="146"/>
      <c r="AA102" s="146"/>
      <c r="AB102" s="146"/>
      <c r="AC102" s="146"/>
      <c r="AD102" s="146"/>
      <c r="AE102" s="146"/>
      <c r="AF102" s="146"/>
      <c r="AG102" s="146" t="s">
        <v>271</v>
      </c>
      <c r="AH102" s="146">
        <v>0</v>
      </c>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outlineLevel="3" x14ac:dyDescent="0.25">
      <c r="A103" s="153"/>
      <c r="B103" s="154"/>
      <c r="C103" s="191" t="s">
        <v>845</v>
      </c>
      <c r="D103" s="189"/>
      <c r="E103" s="190">
        <v>2.5920000000000001</v>
      </c>
      <c r="F103" s="156"/>
      <c r="G103" s="156"/>
      <c r="H103" s="156"/>
      <c r="I103" s="156"/>
      <c r="J103" s="156"/>
      <c r="K103" s="156"/>
      <c r="L103" s="156"/>
      <c r="M103" s="156"/>
      <c r="N103" s="155"/>
      <c r="O103" s="155"/>
      <c r="P103" s="155"/>
      <c r="Q103" s="155"/>
      <c r="R103" s="156"/>
      <c r="S103" s="156"/>
      <c r="T103" s="156"/>
      <c r="U103" s="156"/>
      <c r="V103" s="156"/>
      <c r="W103" s="156"/>
      <c r="X103" s="156"/>
      <c r="Y103" s="156"/>
      <c r="Z103" s="146"/>
      <c r="AA103" s="146"/>
      <c r="AB103" s="146"/>
      <c r="AC103" s="146"/>
      <c r="AD103" s="146"/>
      <c r="AE103" s="146"/>
      <c r="AF103" s="146"/>
      <c r="AG103" s="146" t="s">
        <v>271</v>
      </c>
      <c r="AH103" s="146">
        <v>0</v>
      </c>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outlineLevel="3" x14ac:dyDescent="0.25">
      <c r="A104" s="153"/>
      <c r="B104" s="154"/>
      <c r="C104" s="191" t="s">
        <v>846</v>
      </c>
      <c r="D104" s="189"/>
      <c r="E104" s="190">
        <v>2.1059999999999999</v>
      </c>
      <c r="F104" s="156"/>
      <c r="G104" s="156"/>
      <c r="H104" s="156"/>
      <c r="I104" s="156"/>
      <c r="J104" s="156"/>
      <c r="K104" s="156"/>
      <c r="L104" s="156"/>
      <c r="M104" s="156"/>
      <c r="N104" s="155"/>
      <c r="O104" s="155"/>
      <c r="P104" s="155"/>
      <c r="Q104" s="155"/>
      <c r="R104" s="156"/>
      <c r="S104" s="156"/>
      <c r="T104" s="156"/>
      <c r="U104" s="156"/>
      <c r="V104" s="156"/>
      <c r="W104" s="156"/>
      <c r="X104" s="156"/>
      <c r="Y104" s="156"/>
      <c r="Z104" s="146"/>
      <c r="AA104" s="146"/>
      <c r="AB104" s="146"/>
      <c r="AC104" s="146"/>
      <c r="AD104" s="146"/>
      <c r="AE104" s="146"/>
      <c r="AF104" s="146"/>
      <c r="AG104" s="146" t="s">
        <v>271</v>
      </c>
      <c r="AH104" s="146">
        <v>0</v>
      </c>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outlineLevel="3" x14ac:dyDescent="0.25">
      <c r="A105" s="153"/>
      <c r="B105" s="154"/>
      <c r="C105" s="191" t="s">
        <v>847</v>
      </c>
      <c r="D105" s="189"/>
      <c r="E105" s="190">
        <v>23.76</v>
      </c>
      <c r="F105" s="156"/>
      <c r="G105" s="156"/>
      <c r="H105" s="156"/>
      <c r="I105" s="156"/>
      <c r="J105" s="156"/>
      <c r="K105" s="156"/>
      <c r="L105" s="156"/>
      <c r="M105" s="156"/>
      <c r="N105" s="155"/>
      <c r="O105" s="155"/>
      <c r="P105" s="155"/>
      <c r="Q105" s="155"/>
      <c r="R105" s="156"/>
      <c r="S105" s="156"/>
      <c r="T105" s="156"/>
      <c r="U105" s="156"/>
      <c r="V105" s="156"/>
      <c r="W105" s="156"/>
      <c r="X105" s="156"/>
      <c r="Y105" s="156"/>
      <c r="Z105" s="146"/>
      <c r="AA105" s="146"/>
      <c r="AB105" s="146"/>
      <c r="AC105" s="146"/>
      <c r="AD105" s="146"/>
      <c r="AE105" s="146"/>
      <c r="AF105" s="146"/>
      <c r="AG105" s="146" t="s">
        <v>271</v>
      </c>
      <c r="AH105" s="146">
        <v>0</v>
      </c>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3" x14ac:dyDescent="0.25">
      <c r="A106" s="153"/>
      <c r="B106" s="154"/>
      <c r="C106" s="191" t="s">
        <v>848</v>
      </c>
      <c r="D106" s="189"/>
      <c r="E106" s="190">
        <v>1.296</v>
      </c>
      <c r="F106" s="156"/>
      <c r="G106" s="156"/>
      <c r="H106" s="156"/>
      <c r="I106" s="156"/>
      <c r="J106" s="156"/>
      <c r="K106" s="156"/>
      <c r="L106" s="156"/>
      <c r="M106" s="156"/>
      <c r="N106" s="155"/>
      <c r="O106" s="155"/>
      <c r="P106" s="155"/>
      <c r="Q106" s="155"/>
      <c r="R106" s="156"/>
      <c r="S106" s="156"/>
      <c r="T106" s="156"/>
      <c r="U106" s="156"/>
      <c r="V106" s="156"/>
      <c r="W106" s="156"/>
      <c r="X106" s="156"/>
      <c r="Y106" s="156"/>
      <c r="Z106" s="146"/>
      <c r="AA106" s="146"/>
      <c r="AB106" s="146"/>
      <c r="AC106" s="146"/>
      <c r="AD106" s="146"/>
      <c r="AE106" s="146"/>
      <c r="AF106" s="146"/>
      <c r="AG106" s="146" t="s">
        <v>271</v>
      </c>
      <c r="AH106" s="146">
        <v>0</v>
      </c>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outlineLevel="3" x14ac:dyDescent="0.25">
      <c r="A107" s="153"/>
      <c r="B107" s="154"/>
      <c r="C107" s="191" t="s">
        <v>849</v>
      </c>
      <c r="D107" s="189"/>
      <c r="E107" s="190">
        <v>49.814999999999998</v>
      </c>
      <c r="F107" s="156"/>
      <c r="G107" s="156"/>
      <c r="H107" s="156"/>
      <c r="I107" s="156"/>
      <c r="J107" s="156"/>
      <c r="K107" s="156"/>
      <c r="L107" s="156"/>
      <c r="M107" s="156"/>
      <c r="N107" s="155"/>
      <c r="O107" s="155"/>
      <c r="P107" s="155"/>
      <c r="Q107" s="155"/>
      <c r="R107" s="156"/>
      <c r="S107" s="156"/>
      <c r="T107" s="156"/>
      <c r="U107" s="156"/>
      <c r="V107" s="156"/>
      <c r="W107" s="156"/>
      <c r="X107" s="156"/>
      <c r="Y107" s="156"/>
      <c r="Z107" s="146"/>
      <c r="AA107" s="146"/>
      <c r="AB107" s="146"/>
      <c r="AC107" s="146"/>
      <c r="AD107" s="146"/>
      <c r="AE107" s="146"/>
      <c r="AF107" s="146"/>
      <c r="AG107" s="146" t="s">
        <v>271</v>
      </c>
      <c r="AH107" s="146">
        <v>0</v>
      </c>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outlineLevel="3" x14ac:dyDescent="0.25">
      <c r="A108" s="153"/>
      <c r="B108" s="154"/>
      <c r="C108" s="191" t="s">
        <v>850</v>
      </c>
      <c r="D108" s="189"/>
      <c r="E108" s="190">
        <v>8.8829999999999991</v>
      </c>
      <c r="F108" s="156"/>
      <c r="G108" s="156"/>
      <c r="H108" s="156"/>
      <c r="I108" s="156"/>
      <c r="J108" s="156"/>
      <c r="K108" s="156"/>
      <c r="L108" s="156"/>
      <c r="M108" s="156"/>
      <c r="N108" s="155"/>
      <c r="O108" s="155"/>
      <c r="P108" s="155"/>
      <c r="Q108" s="155"/>
      <c r="R108" s="156"/>
      <c r="S108" s="156"/>
      <c r="T108" s="156"/>
      <c r="U108" s="156"/>
      <c r="V108" s="156"/>
      <c r="W108" s="156"/>
      <c r="X108" s="156"/>
      <c r="Y108" s="156"/>
      <c r="Z108" s="146"/>
      <c r="AA108" s="146"/>
      <c r="AB108" s="146"/>
      <c r="AC108" s="146"/>
      <c r="AD108" s="146"/>
      <c r="AE108" s="146"/>
      <c r="AF108" s="146"/>
      <c r="AG108" s="146" t="s">
        <v>271</v>
      </c>
      <c r="AH108" s="146">
        <v>0</v>
      </c>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3" x14ac:dyDescent="0.25">
      <c r="A109" s="153"/>
      <c r="B109" s="154"/>
      <c r="C109" s="191" t="s">
        <v>851</v>
      </c>
      <c r="D109" s="189"/>
      <c r="E109" s="190">
        <v>10.151999999999999</v>
      </c>
      <c r="F109" s="156"/>
      <c r="G109" s="156"/>
      <c r="H109" s="156"/>
      <c r="I109" s="156"/>
      <c r="J109" s="156"/>
      <c r="K109" s="156"/>
      <c r="L109" s="156"/>
      <c r="M109" s="156"/>
      <c r="N109" s="155"/>
      <c r="O109" s="155"/>
      <c r="P109" s="155"/>
      <c r="Q109" s="155"/>
      <c r="R109" s="156"/>
      <c r="S109" s="156"/>
      <c r="T109" s="156"/>
      <c r="U109" s="156"/>
      <c r="V109" s="156"/>
      <c r="W109" s="156"/>
      <c r="X109" s="156"/>
      <c r="Y109" s="156"/>
      <c r="Z109" s="146"/>
      <c r="AA109" s="146"/>
      <c r="AB109" s="146"/>
      <c r="AC109" s="146"/>
      <c r="AD109" s="146"/>
      <c r="AE109" s="146"/>
      <c r="AF109" s="146"/>
      <c r="AG109" s="146" t="s">
        <v>271</v>
      </c>
      <c r="AH109" s="146">
        <v>0</v>
      </c>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3" x14ac:dyDescent="0.25">
      <c r="A110" s="153"/>
      <c r="B110" s="154"/>
      <c r="C110" s="191" t="s">
        <v>800</v>
      </c>
      <c r="D110" s="189"/>
      <c r="E110" s="190"/>
      <c r="F110" s="156"/>
      <c r="G110" s="156"/>
      <c r="H110" s="156"/>
      <c r="I110" s="156"/>
      <c r="J110" s="156"/>
      <c r="K110" s="156"/>
      <c r="L110" s="156"/>
      <c r="M110" s="156"/>
      <c r="N110" s="155"/>
      <c r="O110" s="155"/>
      <c r="P110" s="155"/>
      <c r="Q110" s="155"/>
      <c r="R110" s="156"/>
      <c r="S110" s="156"/>
      <c r="T110" s="156"/>
      <c r="U110" s="156"/>
      <c r="V110" s="156"/>
      <c r="W110" s="156"/>
      <c r="X110" s="156"/>
      <c r="Y110" s="156"/>
      <c r="Z110" s="146"/>
      <c r="AA110" s="146"/>
      <c r="AB110" s="146"/>
      <c r="AC110" s="146"/>
      <c r="AD110" s="146"/>
      <c r="AE110" s="146"/>
      <c r="AF110" s="146"/>
      <c r="AG110" s="146" t="s">
        <v>271</v>
      </c>
      <c r="AH110" s="146">
        <v>0</v>
      </c>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3" x14ac:dyDescent="0.25">
      <c r="A111" s="153"/>
      <c r="B111" s="154"/>
      <c r="C111" s="191" t="s">
        <v>852</v>
      </c>
      <c r="D111" s="189"/>
      <c r="E111" s="190">
        <v>5.2919999999999998</v>
      </c>
      <c r="F111" s="156"/>
      <c r="G111" s="156"/>
      <c r="H111" s="156"/>
      <c r="I111" s="156"/>
      <c r="J111" s="156"/>
      <c r="K111" s="156"/>
      <c r="L111" s="156"/>
      <c r="M111" s="156"/>
      <c r="N111" s="155"/>
      <c r="O111" s="155"/>
      <c r="P111" s="155"/>
      <c r="Q111" s="155"/>
      <c r="R111" s="156"/>
      <c r="S111" s="156"/>
      <c r="T111" s="156"/>
      <c r="U111" s="156"/>
      <c r="V111" s="156"/>
      <c r="W111" s="156"/>
      <c r="X111" s="156"/>
      <c r="Y111" s="156"/>
      <c r="Z111" s="146"/>
      <c r="AA111" s="146"/>
      <c r="AB111" s="146"/>
      <c r="AC111" s="146"/>
      <c r="AD111" s="146"/>
      <c r="AE111" s="146"/>
      <c r="AF111" s="146"/>
      <c r="AG111" s="146" t="s">
        <v>271</v>
      </c>
      <c r="AH111" s="146">
        <v>0</v>
      </c>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3" x14ac:dyDescent="0.25">
      <c r="A112" s="153"/>
      <c r="B112" s="154"/>
      <c r="C112" s="191" t="s">
        <v>853</v>
      </c>
      <c r="D112" s="189"/>
      <c r="E112" s="190">
        <v>0.32400000000000001</v>
      </c>
      <c r="F112" s="156"/>
      <c r="G112" s="156"/>
      <c r="H112" s="156"/>
      <c r="I112" s="156"/>
      <c r="J112" s="156"/>
      <c r="K112" s="156"/>
      <c r="L112" s="156"/>
      <c r="M112" s="156"/>
      <c r="N112" s="155"/>
      <c r="O112" s="155"/>
      <c r="P112" s="155"/>
      <c r="Q112" s="155"/>
      <c r="R112" s="156"/>
      <c r="S112" s="156"/>
      <c r="T112" s="156"/>
      <c r="U112" s="156"/>
      <c r="V112" s="156"/>
      <c r="W112" s="156"/>
      <c r="X112" s="156"/>
      <c r="Y112" s="156"/>
      <c r="Z112" s="146"/>
      <c r="AA112" s="146"/>
      <c r="AB112" s="146"/>
      <c r="AC112" s="146"/>
      <c r="AD112" s="146"/>
      <c r="AE112" s="146"/>
      <c r="AF112" s="146"/>
      <c r="AG112" s="146" t="s">
        <v>271</v>
      </c>
      <c r="AH112" s="146">
        <v>0</v>
      </c>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1" x14ac:dyDescent="0.25">
      <c r="A113" s="168">
        <v>14</v>
      </c>
      <c r="B113" s="169" t="s">
        <v>854</v>
      </c>
      <c r="C113" s="184" t="s">
        <v>855</v>
      </c>
      <c r="D113" s="170" t="s">
        <v>343</v>
      </c>
      <c r="E113" s="171">
        <v>69.48</v>
      </c>
      <c r="F113" s="172"/>
      <c r="G113" s="173">
        <f>ROUND(E113*F113,2)</f>
        <v>0</v>
      </c>
      <c r="H113" s="172"/>
      <c r="I113" s="173">
        <f>ROUND(E113*H113,2)</f>
        <v>0</v>
      </c>
      <c r="J113" s="172"/>
      <c r="K113" s="173">
        <f>ROUND(E113*J113,2)</f>
        <v>0</v>
      </c>
      <c r="L113" s="173">
        <v>21</v>
      </c>
      <c r="M113" s="173">
        <f>G113*(1+L113/100)</f>
        <v>0</v>
      </c>
      <c r="N113" s="171">
        <v>0</v>
      </c>
      <c r="O113" s="171">
        <f>ROUND(E113*N113,2)</f>
        <v>0</v>
      </c>
      <c r="P113" s="171">
        <v>0</v>
      </c>
      <c r="Q113" s="171">
        <f>ROUND(E113*P113,2)</f>
        <v>0</v>
      </c>
      <c r="R113" s="173" t="s">
        <v>323</v>
      </c>
      <c r="S113" s="173" t="s">
        <v>266</v>
      </c>
      <c r="T113" s="174" t="s">
        <v>266</v>
      </c>
      <c r="U113" s="156">
        <v>0.48399999999999999</v>
      </c>
      <c r="V113" s="156">
        <f>ROUND(E113*U113,2)</f>
        <v>33.630000000000003</v>
      </c>
      <c r="W113" s="156"/>
      <c r="X113" s="156" t="s">
        <v>253</v>
      </c>
      <c r="Y113" s="156" t="s">
        <v>182</v>
      </c>
      <c r="Z113" s="146"/>
      <c r="AA113" s="146"/>
      <c r="AB113" s="146"/>
      <c r="AC113" s="146"/>
      <c r="AD113" s="146"/>
      <c r="AE113" s="146"/>
      <c r="AF113" s="146"/>
      <c r="AG113" s="146" t="s">
        <v>267</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2" x14ac:dyDescent="0.25">
      <c r="A114" s="153"/>
      <c r="B114" s="154"/>
      <c r="C114" s="524" t="s">
        <v>368</v>
      </c>
      <c r="D114" s="525"/>
      <c r="E114" s="525"/>
      <c r="F114" s="525"/>
      <c r="G114" s="525"/>
      <c r="H114" s="156"/>
      <c r="I114" s="156"/>
      <c r="J114" s="156"/>
      <c r="K114" s="156"/>
      <c r="L114" s="156"/>
      <c r="M114" s="156"/>
      <c r="N114" s="155"/>
      <c r="O114" s="155"/>
      <c r="P114" s="155"/>
      <c r="Q114" s="155"/>
      <c r="R114" s="156"/>
      <c r="S114" s="156"/>
      <c r="T114" s="156"/>
      <c r="U114" s="156"/>
      <c r="V114" s="156"/>
      <c r="W114" s="156"/>
      <c r="X114" s="156"/>
      <c r="Y114" s="156"/>
      <c r="Z114" s="146"/>
      <c r="AA114" s="146"/>
      <c r="AB114" s="146"/>
      <c r="AC114" s="146"/>
      <c r="AD114" s="146"/>
      <c r="AE114" s="146"/>
      <c r="AF114" s="146"/>
      <c r="AG114" s="146" t="s">
        <v>275</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82" t="str">
        <f>C114</f>
        <v>bez naložení do dopravní nádoby, ale s vyprázdněním dopravní nádoby na hromadu nebo na dopravní prostředek,</v>
      </c>
      <c r="BB114" s="146"/>
      <c r="BC114" s="146"/>
      <c r="BD114" s="146"/>
      <c r="BE114" s="146"/>
      <c r="BF114" s="146"/>
      <c r="BG114" s="146"/>
      <c r="BH114" s="146"/>
    </row>
    <row r="115" spans="1:60" outlineLevel="2" x14ac:dyDescent="0.25">
      <c r="A115" s="153"/>
      <c r="B115" s="154"/>
      <c r="C115" s="191" t="s">
        <v>792</v>
      </c>
      <c r="D115" s="189"/>
      <c r="E115" s="190"/>
      <c r="F115" s="156"/>
      <c r="G115" s="156"/>
      <c r="H115" s="156"/>
      <c r="I115" s="156"/>
      <c r="J115" s="156"/>
      <c r="K115" s="156"/>
      <c r="L115" s="156"/>
      <c r="M115" s="156"/>
      <c r="N115" s="155"/>
      <c r="O115" s="155"/>
      <c r="P115" s="155"/>
      <c r="Q115" s="155"/>
      <c r="R115" s="156"/>
      <c r="S115" s="156"/>
      <c r="T115" s="156"/>
      <c r="U115" s="156"/>
      <c r="V115" s="156"/>
      <c r="W115" s="156"/>
      <c r="X115" s="156"/>
      <c r="Y115" s="156"/>
      <c r="Z115" s="146"/>
      <c r="AA115" s="146"/>
      <c r="AB115" s="146"/>
      <c r="AC115" s="146"/>
      <c r="AD115" s="146"/>
      <c r="AE115" s="146"/>
      <c r="AF115" s="146"/>
      <c r="AG115" s="146" t="s">
        <v>271</v>
      </c>
      <c r="AH115" s="146">
        <v>0</v>
      </c>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outlineLevel="3" x14ac:dyDescent="0.25">
      <c r="A116" s="153"/>
      <c r="B116" s="154"/>
      <c r="C116" s="191" t="s">
        <v>856</v>
      </c>
      <c r="D116" s="189"/>
      <c r="E116" s="190">
        <v>1.728</v>
      </c>
      <c r="F116" s="156"/>
      <c r="G116" s="156"/>
      <c r="H116" s="156"/>
      <c r="I116" s="156"/>
      <c r="J116" s="156"/>
      <c r="K116" s="156"/>
      <c r="L116" s="156"/>
      <c r="M116" s="156"/>
      <c r="N116" s="155"/>
      <c r="O116" s="155"/>
      <c r="P116" s="155"/>
      <c r="Q116" s="155"/>
      <c r="R116" s="156"/>
      <c r="S116" s="156"/>
      <c r="T116" s="156"/>
      <c r="U116" s="156"/>
      <c r="V116" s="156"/>
      <c r="W116" s="156"/>
      <c r="X116" s="156"/>
      <c r="Y116" s="156"/>
      <c r="Z116" s="146"/>
      <c r="AA116" s="146"/>
      <c r="AB116" s="146"/>
      <c r="AC116" s="146"/>
      <c r="AD116" s="146"/>
      <c r="AE116" s="146"/>
      <c r="AF116" s="146"/>
      <c r="AG116" s="146" t="s">
        <v>271</v>
      </c>
      <c r="AH116" s="146">
        <v>0</v>
      </c>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3" x14ac:dyDescent="0.25">
      <c r="A117" s="153"/>
      <c r="B117" s="154"/>
      <c r="C117" s="191" t="s">
        <v>857</v>
      </c>
      <c r="D117" s="189"/>
      <c r="E117" s="190">
        <v>1.4039999999999999</v>
      </c>
      <c r="F117" s="156"/>
      <c r="G117" s="156"/>
      <c r="H117" s="156"/>
      <c r="I117" s="156"/>
      <c r="J117" s="156"/>
      <c r="K117" s="156"/>
      <c r="L117" s="156"/>
      <c r="M117" s="156"/>
      <c r="N117" s="155"/>
      <c r="O117" s="155"/>
      <c r="P117" s="155"/>
      <c r="Q117" s="155"/>
      <c r="R117" s="156"/>
      <c r="S117" s="156"/>
      <c r="T117" s="156"/>
      <c r="U117" s="156"/>
      <c r="V117" s="156"/>
      <c r="W117" s="156"/>
      <c r="X117" s="156"/>
      <c r="Y117" s="156"/>
      <c r="Z117" s="146"/>
      <c r="AA117" s="146"/>
      <c r="AB117" s="146"/>
      <c r="AC117" s="146"/>
      <c r="AD117" s="146"/>
      <c r="AE117" s="146"/>
      <c r="AF117" s="146"/>
      <c r="AG117" s="146" t="s">
        <v>271</v>
      </c>
      <c r="AH117" s="146">
        <v>0</v>
      </c>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outlineLevel="3" x14ac:dyDescent="0.25">
      <c r="A118" s="153"/>
      <c r="B118" s="154"/>
      <c r="C118" s="191" t="s">
        <v>858</v>
      </c>
      <c r="D118" s="189"/>
      <c r="E118" s="190">
        <v>15.84</v>
      </c>
      <c r="F118" s="156"/>
      <c r="G118" s="156"/>
      <c r="H118" s="156"/>
      <c r="I118" s="156"/>
      <c r="J118" s="156"/>
      <c r="K118" s="156"/>
      <c r="L118" s="156"/>
      <c r="M118" s="156"/>
      <c r="N118" s="155"/>
      <c r="O118" s="155"/>
      <c r="P118" s="155"/>
      <c r="Q118" s="155"/>
      <c r="R118" s="156"/>
      <c r="S118" s="156"/>
      <c r="T118" s="156"/>
      <c r="U118" s="156"/>
      <c r="V118" s="156"/>
      <c r="W118" s="156"/>
      <c r="X118" s="156"/>
      <c r="Y118" s="156"/>
      <c r="Z118" s="146"/>
      <c r="AA118" s="146"/>
      <c r="AB118" s="146"/>
      <c r="AC118" s="146"/>
      <c r="AD118" s="146"/>
      <c r="AE118" s="146"/>
      <c r="AF118" s="146"/>
      <c r="AG118" s="146" t="s">
        <v>271</v>
      </c>
      <c r="AH118" s="146">
        <v>0</v>
      </c>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row>
    <row r="119" spans="1:60" outlineLevel="3" x14ac:dyDescent="0.25">
      <c r="A119" s="153"/>
      <c r="B119" s="154"/>
      <c r="C119" s="191" t="s">
        <v>859</v>
      </c>
      <c r="D119" s="189"/>
      <c r="E119" s="190">
        <v>0.86399999999999999</v>
      </c>
      <c r="F119" s="156"/>
      <c r="G119" s="156"/>
      <c r="H119" s="156"/>
      <c r="I119" s="156"/>
      <c r="J119" s="156"/>
      <c r="K119" s="156"/>
      <c r="L119" s="156"/>
      <c r="M119" s="156"/>
      <c r="N119" s="155"/>
      <c r="O119" s="155"/>
      <c r="P119" s="155"/>
      <c r="Q119" s="155"/>
      <c r="R119" s="156"/>
      <c r="S119" s="156"/>
      <c r="T119" s="156"/>
      <c r="U119" s="156"/>
      <c r="V119" s="156"/>
      <c r="W119" s="156"/>
      <c r="X119" s="156"/>
      <c r="Y119" s="156"/>
      <c r="Z119" s="146"/>
      <c r="AA119" s="146"/>
      <c r="AB119" s="146"/>
      <c r="AC119" s="146"/>
      <c r="AD119" s="146"/>
      <c r="AE119" s="146"/>
      <c r="AF119" s="146"/>
      <c r="AG119" s="146" t="s">
        <v>271</v>
      </c>
      <c r="AH119" s="146">
        <v>0</v>
      </c>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3" x14ac:dyDescent="0.25">
      <c r="A120" s="153"/>
      <c r="B120" s="154"/>
      <c r="C120" s="191" t="s">
        <v>860</v>
      </c>
      <c r="D120" s="189"/>
      <c r="E120" s="190">
        <v>33.21</v>
      </c>
      <c r="F120" s="156"/>
      <c r="G120" s="156"/>
      <c r="H120" s="156"/>
      <c r="I120" s="156"/>
      <c r="J120" s="156"/>
      <c r="K120" s="156"/>
      <c r="L120" s="156"/>
      <c r="M120" s="156"/>
      <c r="N120" s="155"/>
      <c r="O120" s="155"/>
      <c r="P120" s="155"/>
      <c r="Q120" s="155"/>
      <c r="R120" s="156"/>
      <c r="S120" s="156"/>
      <c r="T120" s="156"/>
      <c r="U120" s="156"/>
      <c r="V120" s="156"/>
      <c r="W120" s="156"/>
      <c r="X120" s="156"/>
      <c r="Y120" s="156"/>
      <c r="Z120" s="146"/>
      <c r="AA120" s="146"/>
      <c r="AB120" s="146"/>
      <c r="AC120" s="146"/>
      <c r="AD120" s="146"/>
      <c r="AE120" s="146"/>
      <c r="AF120" s="146"/>
      <c r="AG120" s="146" t="s">
        <v>271</v>
      </c>
      <c r="AH120" s="146">
        <v>0</v>
      </c>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outlineLevel="3" x14ac:dyDescent="0.25">
      <c r="A121" s="153"/>
      <c r="B121" s="154"/>
      <c r="C121" s="191" t="s">
        <v>861</v>
      </c>
      <c r="D121" s="189"/>
      <c r="E121" s="190">
        <v>5.9219999999999997</v>
      </c>
      <c r="F121" s="156"/>
      <c r="G121" s="156"/>
      <c r="H121" s="156"/>
      <c r="I121" s="156"/>
      <c r="J121" s="156"/>
      <c r="K121" s="156"/>
      <c r="L121" s="156"/>
      <c r="M121" s="156"/>
      <c r="N121" s="155"/>
      <c r="O121" s="155"/>
      <c r="P121" s="155"/>
      <c r="Q121" s="155"/>
      <c r="R121" s="156"/>
      <c r="S121" s="156"/>
      <c r="T121" s="156"/>
      <c r="U121" s="156"/>
      <c r="V121" s="156"/>
      <c r="W121" s="156"/>
      <c r="X121" s="156"/>
      <c r="Y121" s="156"/>
      <c r="Z121" s="146"/>
      <c r="AA121" s="146"/>
      <c r="AB121" s="146"/>
      <c r="AC121" s="146"/>
      <c r="AD121" s="146"/>
      <c r="AE121" s="146"/>
      <c r="AF121" s="146"/>
      <c r="AG121" s="146" t="s">
        <v>271</v>
      </c>
      <c r="AH121" s="146">
        <v>0</v>
      </c>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row>
    <row r="122" spans="1:60" outlineLevel="3" x14ac:dyDescent="0.25">
      <c r="A122" s="153"/>
      <c r="B122" s="154"/>
      <c r="C122" s="191" t="s">
        <v>862</v>
      </c>
      <c r="D122" s="189"/>
      <c r="E122" s="190">
        <v>6.7679999999999998</v>
      </c>
      <c r="F122" s="156"/>
      <c r="G122" s="156"/>
      <c r="H122" s="156"/>
      <c r="I122" s="156"/>
      <c r="J122" s="156"/>
      <c r="K122" s="156"/>
      <c r="L122" s="156"/>
      <c r="M122" s="156"/>
      <c r="N122" s="155"/>
      <c r="O122" s="155"/>
      <c r="P122" s="155"/>
      <c r="Q122" s="155"/>
      <c r="R122" s="156"/>
      <c r="S122" s="156"/>
      <c r="T122" s="156"/>
      <c r="U122" s="156"/>
      <c r="V122" s="156"/>
      <c r="W122" s="156"/>
      <c r="X122" s="156"/>
      <c r="Y122" s="156"/>
      <c r="Z122" s="146"/>
      <c r="AA122" s="146"/>
      <c r="AB122" s="146"/>
      <c r="AC122" s="146"/>
      <c r="AD122" s="146"/>
      <c r="AE122" s="146"/>
      <c r="AF122" s="146"/>
      <c r="AG122" s="146" t="s">
        <v>271</v>
      </c>
      <c r="AH122" s="146">
        <v>0</v>
      </c>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outlineLevel="3" x14ac:dyDescent="0.25">
      <c r="A123" s="153"/>
      <c r="B123" s="154"/>
      <c r="C123" s="191" t="s">
        <v>800</v>
      </c>
      <c r="D123" s="189"/>
      <c r="E123" s="190"/>
      <c r="F123" s="156"/>
      <c r="G123" s="156"/>
      <c r="H123" s="156"/>
      <c r="I123" s="156"/>
      <c r="J123" s="156"/>
      <c r="K123" s="156"/>
      <c r="L123" s="156"/>
      <c r="M123" s="156"/>
      <c r="N123" s="155"/>
      <c r="O123" s="155"/>
      <c r="P123" s="155"/>
      <c r="Q123" s="155"/>
      <c r="R123" s="156"/>
      <c r="S123" s="156"/>
      <c r="T123" s="156"/>
      <c r="U123" s="156"/>
      <c r="V123" s="156"/>
      <c r="W123" s="156"/>
      <c r="X123" s="156"/>
      <c r="Y123" s="156"/>
      <c r="Z123" s="146"/>
      <c r="AA123" s="146"/>
      <c r="AB123" s="146"/>
      <c r="AC123" s="146"/>
      <c r="AD123" s="146"/>
      <c r="AE123" s="146"/>
      <c r="AF123" s="146"/>
      <c r="AG123" s="146" t="s">
        <v>271</v>
      </c>
      <c r="AH123" s="146">
        <v>0</v>
      </c>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outlineLevel="3" x14ac:dyDescent="0.25">
      <c r="A124" s="153"/>
      <c r="B124" s="154"/>
      <c r="C124" s="191" t="s">
        <v>863</v>
      </c>
      <c r="D124" s="189"/>
      <c r="E124" s="190">
        <v>3.528</v>
      </c>
      <c r="F124" s="156"/>
      <c r="G124" s="156"/>
      <c r="H124" s="156"/>
      <c r="I124" s="156"/>
      <c r="J124" s="156"/>
      <c r="K124" s="156"/>
      <c r="L124" s="156"/>
      <c r="M124" s="156"/>
      <c r="N124" s="155"/>
      <c r="O124" s="155"/>
      <c r="P124" s="155"/>
      <c r="Q124" s="155"/>
      <c r="R124" s="156"/>
      <c r="S124" s="156"/>
      <c r="T124" s="156"/>
      <c r="U124" s="156"/>
      <c r="V124" s="156"/>
      <c r="W124" s="156"/>
      <c r="X124" s="156"/>
      <c r="Y124" s="156"/>
      <c r="Z124" s="146"/>
      <c r="AA124" s="146"/>
      <c r="AB124" s="146"/>
      <c r="AC124" s="146"/>
      <c r="AD124" s="146"/>
      <c r="AE124" s="146"/>
      <c r="AF124" s="146"/>
      <c r="AG124" s="146" t="s">
        <v>271</v>
      </c>
      <c r="AH124" s="146">
        <v>0</v>
      </c>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3" x14ac:dyDescent="0.25">
      <c r="A125" s="153"/>
      <c r="B125" s="154"/>
      <c r="C125" s="191" t="s">
        <v>864</v>
      </c>
      <c r="D125" s="189"/>
      <c r="E125" s="190">
        <v>0.216</v>
      </c>
      <c r="F125" s="156"/>
      <c r="G125" s="156"/>
      <c r="H125" s="156"/>
      <c r="I125" s="156"/>
      <c r="J125" s="156"/>
      <c r="K125" s="156"/>
      <c r="L125" s="156"/>
      <c r="M125" s="156"/>
      <c r="N125" s="155"/>
      <c r="O125" s="155"/>
      <c r="P125" s="155"/>
      <c r="Q125" s="155"/>
      <c r="R125" s="156"/>
      <c r="S125" s="156"/>
      <c r="T125" s="156"/>
      <c r="U125" s="156"/>
      <c r="V125" s="156"/>
      <c r="W125" s="156"/>
      <c r="X125" s="156"/>
      <c r="Y125" s="156"/>
      <c r="Z125" s="146"/>
      <c r="AA125" s="146"/>
      <c r="AB125" s="146"/>
      <c r="AC125" s="146"/>
      <c r="AD125" s="146"/>
      <c r="AE125" s="146"/>
      <c r="AF125" s="146"/>
      <c r="AG125" s="146" t="s">
        <v>271</v>
      </c>
      <c r="AH125" s="146">
        <v>0</v>
      </c>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row>
    <row r="126" spans="1:60" outlineLevel="1" x14ac:dyDescent="0.25">
      <c r="A126" s="168">
        <v>15</v>
      </c>
      <c r="B126" s="169" t="s">
        <v>373</v>
      </c>
      <c r="C126" s="184" t="s">
        <v>374</v>
      </c>
      <c r="D126" s="170" t="s">
        <v>343</v>
      </c>
      <c r="E126" s="171">
        <v>32.561999999999998</v>
      </c>
      <c r="F126" s="172"/>
      <c r="G126" s="173">
        <f>ROUND(E126*F126,2)</f>
        <v>0</v>
      </c>
      <c r="H126" s="172"/>
      <c r="I126" s="173">
        <f>ROUND(E126*H126,2)</f>
        <v>0</v>
      </c>
      <c r="J126" s="172"/>
      <c r="K126" s="173">
        <f>ROUND(E126*J126,2)</f>
        <v>0</v>
      </c>
      <c r="L126" s="173">
        <v>21</v>
      </c>
      <c r="M126" s="173">
        <f>G126*(1+L126/100)</f>
        <v>0</v>
      </c>
      <c r="N126" s="171">
        <v>0</v>
      </c>
      <c r="O126" s="171">
        <f>ROUND(E126*N126,2)</f>
        <v>0</v>
      </c>
      <c r="P126" s="171">
        <v>0</v>
      </c>
      <c r="Q126" s="171">
        <f>ROUND(E126*P126,2)</f>
        <v>0</v>
      </c>
      <c r="R126" s="173" t="s">
        <v>323</v>
      </c>
      <c r="S126" s="173" t="s">
        <v>266</v>
      </c>
      <c r="T126" s="174" t="s">
        <v>266</v>
      </c>
      <c r="U126" s="156">
        <v>0.01</v>
      </c>
      <c r="V126" s="156">
        <f>ROUND(E126*U126,2)</f>
        <v>0.33</v>
      </c>
      <c r="W126" s="156"/>
      <c r="X126" s="156" t="s">
        <v>253</v>
      </c>
      <c r="Y126" s="156" t="s">
        <v>182</v>
      </c>
      <c r="Z126" s="146"/>
      <c r="AA126" s="146"/>
      <c r="AB126" s="146"/>
      <c r="AC126" s="146"/>
      <c r="AD126" s="146"/>
      <c r="AE126" s="146"/>
      <c r="AF126" s="146"/>
      <c r="AG126" s="146" t="s">
        <v>254</v>
      </c>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row>
    <row r="127" spans="1:60" outlineLevel="2" x14ac:dyDescent="0.25">
      <c r="A127" s="153"/>
      <c r="B127" s="154"/>
      <c r="C127" s="524" t="s">
        <v>375</v>
      </c>
      <c r="D127" s="525"/>
      <c r="E127" s="525"/>
      <c r="F127" s="525"/>
      <c r="G127" s="525"/>
      <c r="H127" s="156"/>
      <c r="I127" s="156"/>
      <c r="J127" s="156"/>
      <c r="K127" s="156"/>
      <c r="L127" s="156"/>
      <c r="M127" s="156"/>
      <c r="N127" s="155"/>
      <c r="O127" s="155"/>
      <c r="P127" s="155"/>
      <c r="Q127" s="155"/>
      <c r="R127" s="156"/>
      <c r="S127" s="156"/>
      <c r="T127" s="156"/>
      <c r="U127" s="156"/>
      <c r="V127" s="156"/>
      <c r="W127" s="156"/>
      <c r="X127" s="156"/>
      <c r="Y127" s="156"/>
      <c r="Z127" s="146"/>
      <c r="AA127" s="146"/>
      <c r="AB127" s="146"/>
      <c r="AC127" s="146"/>
      <c r="AD127" s="146"/>
      <c r="AE127" s="146"/>
      <c r="AF127" s="146"/>
      <c r="AG127" s="146" t="s">
        <v>275</v>
      </c>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row>
    <row r="128" spans="1:60" outlineLevel="2" x14ac:dyDescent="0.25">
      <c r="A128" s="153"/>
      <c r="B128" s="154"/>
      <c r="C128" s="515" t="s">
        <v>865</v>
      </c>
      <c r="D128" s="516"/>
      <c r="E128" s="516"/>
      <c r="F128" s="516"/>
      <c r="G128" s="516"/>
      <c r="H128" s="156"/>
      <c r="I128" s="156"/>
      <c r="J128" s="156"/>
      <c r="K128" s="156"/>
      <c r="L128" s="156"/>
      <c r="M128" s="156"/>
      <c r="N128" s="155"/>
      <c r="O128" s="155"/>
      <c r="P128" s="155"/>
      <c r="Q128" s="155"/>
      <c r="R128" s="156"/>
      <c r="S128" s="156"/>
      <c r="T128" s="156"/>
      <c r="U128" s="156"/>
      <c r="V128" s="156"/>
      <c r="W128" s="156"/>
      <c r="X128" s="156"/>
      <c r="Y128" s="156"/>
      <c r="Z128" s="146"/>
      <c r="AA128" s="146"/>
      <c r="AB128" s="146"/>
      <c r="AC128" s="146"/>
      <c r="AD128" s="146"/>
      <c r="AE128" s="146"/>
      <c r="AF128" s="146"/>
      <c r="AG128" s="146" t="s">
        <v>185</v>
      </c>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row>
    <row r="129" spans="1:60" outlineLevel="2" x14ac:dyDescent="0.25">
      <c r="A129" s="153"/>
      <c r="B129" s="154"/>
      <c r="C129" s="191" t="s">
        <v>780</v>
      </c>
      <c r="D129" s="189"/>
      <c r="E129" s="190">
        <v>-208.44</v>
      </c>
      <c r="F129" s="156"/>
      <c r="G129" s="156"/>
      <c r="H129" s="156"/>
      <c r="I129" s="156"/>
      <c r="J129" s="156"/>
      <c r="K129" s="156"/>
      <c r="L129" s="156"/>
      <c r="M129" s="156"/>
      <c r="N129" s="155"/>
      <c r="O129" s="155"/>
      <c r="P129" s="155"/>
      <c r="Q129" s="155"/>
      <c r="R129" s="156"/>
      <c r="S129" s="156"/>
      <c r="T129" s="156"/>
      <c r="U129" s="156"/>
      <c r="V129" s="156"/>
      <c r="W129" s="156"/>
      <c r="X129" s="156"/>
      <c r="Y129" s="156"/>
      <c r="Z129" s="146"/>
      <c r="AA129" s="146"/>
      <c r="AB129" s="146"/>
      <c r="AC129" s="146"/>
      <c r="AD129" s="146"/>
      <c r="AE129" s="146"/>
      <c r="AF129" s="146"/>
      <c r="AG129" s="146" t="s">
        <v>271</v>
      </c>
      <c r="AH129" s="146">
        <v>0</v>
      </c>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row>
    <row r="130" spans="1:60" outlineLevel="3" x14ac:dyDescent="0.25">
      <c r="A130" s="153"/>
      <c r="B130" s="154"/>
      <c r="C130" s="191" t="s">
        <v>781</v>
      </c>
      <c r="D130" s="189"/>
      <c r="E130" s="190">
        <v>241.00200000000001</v>
      </c>
      <c r="F130" s="156"/>
      <c r="G130" s="156"/>
      <c r="H130" s="156"/>
      <c r="I130" s="156"/>
      <c r="J130" s="156"/>
      <c r="K130" s="156"/>
      <c r="L130" s="156"/>
      <c r="M130" s="156"/>
      <c r="N130" s="155"/>
      <c r="O130" s="155"/>
      <c r="P130" s="155"/>
      <c r="Q130" s="155"/>
      <c r="R130" s="156"/>
      <c r="S130" s="156"/>
      <c r="T130" s="156"/>
      <c r="U130" s="156"/>
      <c r="V130" s="156"/>
      <c r="W130" s="156"/>
      <c r="X130" s="156"/>
      <c r="Y130" s="156"/>
      <c r="Z130" s="146"/>
      <c r="AA130" s="146"/>
      <c r="AB130" s="146"/>
      <c r="AC130" s="146"/>
      <c r="AD130" s="146"/>
      <c r="AE130" s="146"/>
      <c r="AF130" s="146"/>
      <c r="AG130" s="146" t="s">
        <v>271</v>
      </c>
      <c r="AH130" s="146">
        <v>0</v>
      </c>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outlineLevel="1" x14ac:dyDescent="0.25">
      <c r="A131" s="168">
        <v>16</v>
      </c>
      <c r="B131" s="169" t="s">
        <v>866</v>
      </c>
      <c r="C131" s="184" t="s">
        <v>867</v>
      </c>
      <c r="D131" s="170" t="s">
        <v>343</v>
      </c>
      <c r="E131" s="171">
        <v>138.96</v>
      </c>
      <c r="F131" s="172"/>
      <c r="G131" s="173">
        <f>ROUND(E131*F131,2)</f>
        <v>0</v>
      </c>
      <c r="H131" s="172"/>
      <c r="I131" s="173">
        <f>ROUND(E131*H131,2)</f>
        <v>0</v>
      </c>
      <c r="J131" s="172"/>
      <c r="K131" s="173">
        <f>ROUND(E131*J131,2)</f>
        <v>0</v>
      </c>
      <c r="L131" s="173">
        <v>21</v>
      </c>
      <c r="M131" s="173">
        <f>G131*(1+L131/100)</f>
        <v>0</v>
      </c>
      <c r="N131" s="171">
        <v>0</v>
      </c>
      <c r="O131" s="171">
        <f>ROUND(E131*N131,2)</f>
        <v>0</v>
      </c>
      <c r="P131" s="171">
        <v>0</v>
      </c>
      <c r="Q131" s="171">
        <f>ROUND(E131*P131,2)</f>
        <v>0</v>
      </c>
      <c r="R131" s="173" t="s">
        <v>323</v>
      </c>
      <c r="S131" s="173" t="s">
        <v>266</v>
      </c>
      <c r="T131" s="174" t="s">
        <v>266</v>
      </c>
      <c r="U131" s="156">
        <v>0.01</v>
      </c>
      <c r="V131" s="156">
        <f>ROUND(E131*U131,2)</f>
        <v>1.39</v>
      </c>
      <c r="W131" s="156"/>
      <c r="X131" s="156" t="s">
        <v>253</v>
      </c>
      <c r="Y131" s="156" t="s">
        <v>182</v>
      </c>
      <c r="Z131" s="146"/>
      <c r="AA131" s="146"/>
      <c r="AB131" s="146"/>
      <c r="AC131" s="146"/>
      <c r="AD131" s="146"/>
      <c r="AE131" s="146"/>
      <c r="AF131" s="146"/>
      <c r="AG131" s="146" t="s">
        <v>267</v>
      </c>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row>
    <row r="132" spans="1:60" outlineLevel="2" x14ac:dyDescent="0.25">
      <c r="A132" s="153"/>
      <c r="B132" s="154"/>
      <c r="C132" s="524" t="s">
        <v>375</v>
      </c>
      <c r="D132" s="525"/>
      <c r="E132" s="525"/>
      <c r="F132" s="525"/>
      <c r="G132" s="525"/>
      <c r="H132" s="156"/>
      <c r="I132" s="156"/>
      <c r="J132" s="156"/>
      <c r="K132" s="156"/>
      <c r="L132" s="156"/>
      <c r="M132" s="156"/>
      <c r="N132" s="155"/>
      <c r="O132" s="155"/>
      <c r="P132" s="155"/>
      <c r="Q132" s="155"/>
      <c r="R132" s="156"/>
      <c r="S132" s="156"/>
      <c r="T132" s="156"/>
      <c r="U132" s="156"/>
      <c r="V132" s="156"/>
      <c r="W132" s="156"/>
      <c r="X132" s="156"/>
      <c r="Y132" s="156"/>
      <c r="Z132" s="146"/>
      <c r="AA132" s="146"/>
      <c r="AB132" s="146"/>
      <c r="AC132" s="146"/>
      <c r="AD132" s="146"/>
      <c r="AE132" s="146"/>
      <c r="AF132" s="146"/>
      <c r="AG132" s="146" t="s">
        <v>275</v>
      </c>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outlineLevel="2" x14ac:dyDescent="0.25">
      <c r="A133" s="153"/>
      <c r="B133" s="154"/>
      <c r="C133" s="191" t="s">
        <v>792</v>
      </c>
      <c r="D133" s="189"/>
      <c r="E133" s="190"/>
      <c r="F133" s="156"/>
      <c r="G133" s="156"/>
      <c r="H133" s="156"/>
      <c r="I133" s="156"/>
      <c r="J133" s="156"/>
      <c r="K133" s="156"/>
      <c r="L133" s="156"/>
      <c r="M133" s="156"/>
      <c r="N133" s="155"/>
      <c r="O133" s="155"/>
      <c r="P133" s="155"/>
      <c r="Q133" s="155"/>
      <c r="R133" s="156"/>
      <c r="S133" s="156"/>
      <c r="T133" s="156"/>
      <c r="U133" s="156"/>
      <c r="V133" s="156"/>
      <c r="W133" s="156"/>
      <c r="X133" s="156"/>
      <c r="Y133" s="156"/>
      <c r="Z133" s="146"/>
      <c r="AA133" s="146"/>
      <c r="AB133" s="146"/>
      <c r="AC133" s="146"/>
      <c r="AD133" s="146"/>
      <c r="AE133" s="146"/>
      <c r="AF133" s="146"/>
      <c r="AG133" s="146" t="s">
        <v>271</v>
      </c>
      <c r="AH133" s="146">
        <v>0</v>
      </c>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row>
    <row r="134" spans="1:60" outlineLevel="3" x14ac:dyDescent="0.25">
      <c r="A134" s="153"/>
      <c r="B134" s="154"/>
      <c r="C134" s="191" t="s">
        <v>868</v>
      </c>
      <c r="D134" s="189"/>
      <c r="E134" s="190">
        <v>3.456</v>
      </c>
      <c r="F134" s="156"/>
      <c r="G134" s="156"/>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271</v>
      </c>
      <c r="AH134" s="146">
        <v>0</v>
      </c>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row>
    <row r="135" spans="1:60" outlineLevel="3" x14ac:dyDescent="0.25">
      <c r="A135" s="153"/>
      <c r="B135" s="154"/>
      <c r="C135" s="191" t="s">
        <v>869</v>
      </c>
      <c r="D135" s="189"/>
      <c r="E135" s="190">
        <v>2.8079999999999998</v>
      </c>
      <c r="F135" s="156"/>
      <c r="G135" s="156"/>
      <c r="H135" s="156"/>
      <c r="I135" s="156"/>
      <c r="J135" s="156"/>
      <c r="K135" s="156"/>
      <c r="L135" s="156"/>
      <c r="M135" s="156"/>
      <c r="N135" s="155"/>
      <c r="O135" s="155"/>
      <c r="P135" s="155"/>
      <c r="Q135" s="155"/>
      <c r="R135" s="156"/>
      <c r="S135" s="156"/>
      <c r="T135" s="156"/>
      <c r="U135" s="156"/>
      <c r="V135" s="156"/>
      <c r="W135" s="156"/>
      <c r="X135" s="156"/>
      <c r="Y135" s="156"/>
      <c r="Z135" s="146"/>
      <c r="AA135" s="146"/>
      <c r="AB135" s="146"/>
      <c r="AC135" s="146"/>
      <c r="AD135" s="146"/>
      <c r="AE135" s="146"/>
      <c r="AF135" s="146"/>
      <c r="AG135" s="146" t="s">
        <v>271</v>
      </c>
      <c r="AH135" s="146">
        <v>0</v>
      </c>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row>
    <row r="136" spans="1:60" outlineLevel="3" x14ac:dyDescent="0.25">
      <c r="A136" s="153"/>
      <c r="B136" s="154"/>
      <c r="C136" s="191" t="s">
        <v>870</v>
      </c>
      <c r="D136" s="189"/>
      <c r="E136" s="190">
        <v>31.68</v>
      </c>
      <c r="F136" s="156"/>
      <c r="G136" s="156"/>
      <c r="H136" s="156"/>
      <c r="I136" s="156"/>
      <c r="J136" s="156"/>
      <c r="K136" s="156"/>
      <c r="L136" s="156"/>
      <c r="M136" s="156"/>
      <c r="N136" s="155"/>
      <c r="O136" s="155"/>
      <c r="P136" s="155"/>
      <c r="Q136" s="155"/>
      <c r="R136" s="156"/>
      <c r="S136" s="156"/>
      <c r="T136" s="156"/>
      <c r="U136" s="156"/>
      <c r="V136" s="156"/>
      <c r="W136" s="156"/>
      <c r="X136" s="156"/>
      <c r="Y136" s="156"/>
      <c r="Z136" s="146"/>
      <c r="AA136" s="146"/>
      <c r="AB136" s="146"/>
      <c r="AC136" s="146"/>
      <c r="AD136" s="146"/>
      <c r="AE136" s="146"/>
      <c r="AF136" s="146"/>
      <c r="AG136" s="146" t="s">
        <v>271</v>
      </c>
      <c r="AH136" s="146">
        <v>0</v>
      </c>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row>
    <row r="137" spans="1:60" outlineLevel="3" x14ac:dyDescent="0.25">
      <c r="A137" s="153"/>
      <c r="B137" s="154"/>
      <c r="C137" s="191" t="s">
        <v>871</v>
      </c>
      <c r="D137" s="189"/>
      <c r="E137" s="190">
        <v>1.728</v>
      </c>
      <c r="F137" s="156"/>
      <c r="G137" s="156"/>
      <c r="H137" s="156"/>
      <c r="I137" s="156"/>
      <c r="J137" s="156"/>
      <c r="K137" s="156"/>
      <c r="L137" s="156"/>
      <c r="M137" s="156"/>
      <c r="N137" s="155"/>
      <c r="O137" s="155"/>
      <c r="P137" s="155"/>
      <c r="Q137" s="155"/>
      <c r="R137" s="156"/>
      <c r="S137" s="156"/>
      <c r="T137" s="156"/>
      <c r="U137" s="156"/>
      <c r="V137" s="156"/>
      <c r="W137" s="156"/>
      <c r="X137" s="156"/>
      <c r="Y137" s="156"/>
      <c r="Z137" s="146"/>
      <c r="AA137" s="146"/>
      <c r="AB137" s="146"/>
      <c r="AC137" s="146"/>
      <c r="AD137" s="146"/>
      <c r="AE137" s="146"/>
      <c r="AF137" s="146"/>
      <c r="AG137" s="146" t="s">
        <v>271</v>
      </c>
      <c r="AH137" s="146">
        <v>0</v>
      </c>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row>
    <row r="138" spans="1:60" outlineLevel="3" x14ac:dyDescent="0.25">
      <c r="A138" s="153"/>
      <c r="B138" s="154"/>
      <c r="C138" s="191" t="s">
        <v>872</v>
      </c>
      <c r="D138" s="189"/>
      <c r="E138" s="190">
        <v>66.42</v>
      </c>
      <c r="F138" s="156"/>
      <c r="G138" s="156"/>
      <c r="H138" s="156"/>
      <c r="I138" s="156"/>
      <c r="J138" s="156"/>
      <c r="K138" s="156"/>
      <c r="L138" s="156"/>
      <c r="M138" s="156"/>
      <c r="N138" s="155"/>
      <c r="O138" s="155"/>
      <c r="P138" s="155"/>
      <c r="Q138" s="155"/>
      <c r="R138" s="156"/>
      <c r="S138" s="156"/>
      <c r="T138" s="156"/>
      <c r="U138" s="156"/>
      <c r="V138" s="156"/>
      <c r="W138" s="156"/>
      <c r="X138" s="156"/>
      <c r="Y138" s="156"/>
      <c r="Z138" s="146"/>
      <c r="AA138" s="146"/>
      <c r="AB138" s="146"/>
      <c r="AC138" s="146"/>
      <c r="AD138" s="146"/>
      <c r="AE138" s="146"/>
      <c r="AF138" s="146"/>
      <c r="AG138" s="146" t="s">
        <v>271</v>
      </c>
      <c r="AH138" s="146">
        <v>0</v>
      </c>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outlineLevel="3" x14ac:dyDescent="0.25">
      <c r="A139" s="153"/>
      <c r="B139" s="154"/>
      <c r="C139" s="191" t="s">
        <v>873</v>
      </c>
      <c r="D139" s="189"/>
      <c r="E139" s="190">
        <v>11.843999999999999</v>
      </c>
      <c r="F139" s="156"/>
      <c r="G139" s="156"/>
      <c r="H139" s="156"/>
      <c r="I139" s="156"/>
      <c r="J139" s="156"/>
      <c r="K139" s="156"/>
      <c r="L139" s="156"/>
      <c r="M139" s="156"/>
      <c r="N139" s="155"/>
      <c r="O139" s="155"/>
      <c r="P139" s="155"/>
      <c r="Q139" s="155"/>
      <c r="R139" s="156"/>
      <c r="S139" s="156"/>
      <c r="T139" s="156"/>
      <c r="U139" s="156"/>
      <c r="V139" s="156"/>
      <c r="W139" s="156"/>
      <c r="X139" s="156"/>
      <c r="Y139" s="156"/>
      <c r="Z139" s="146"/>
      <c r="AA139" s="146"/>
      <c r="AB139" s="146"/>
      <c r="AC139" s="146"/>
      <c r="AD139" s="146"/>
      <c r="AE139" s="146"/>
      <c r="AF139" s="146"/>
      <c r="AG139" s="146" t="s">
        <v>271</v>
      </c>
      <c r="AH139" s="146">
        <v>0</v>
      </c>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row>
    <row r="140" spans="1:60" outlineLevel="3" x14ac:dyDescent="0.25">
      <c r="A140" s="153"/>
      <c r="B140" s="154"/>
      <c r="C140" s="191" t="s">
        <v>874</v>
      </c>
      <c r="D140" s="189"/>
      <c r="E140" s="190">
        <v>13.536</v>
      </c>
      <c r="F140" s="156"/>
      <c r="G140" s="156"/>
      <c r="H140" s="156"/>
      <c r="I140" s="156"/>
      <c r="J140" s="156"/>
      <c r="K140" s="156"/>
      <c r="L140" s="156"/>
      <c r="M140" s="156"/>
      <c r="N140" s="155"/>
      <c r="O140" s="155"/>
      <c r="P140" s="155"/>
      <c r="Q140" s="155"/>
      <c r="R140" s="156"/>
      <c r="S140" s="156"/>
      <c r="T140" s="156"/>
      <c r="U140" s="156"/>
      <c r="V140" s="156"/>
      <c r="W140" s="156"/>
      <c r="X140" s="156"/>
      <c r="Y140" s="156"/>
      <c r="Z140" s="146"/>
      <c r="AA140" s="146"/>
      <c r="AB140" s="146"/>
      <c r="AC140" s="146"/>
      <c r="AD140" s="146"/>
      <c r="AE140" s="146"/>
      <c r="AF140" s="146"/>
      <c r="AG140" s="146" t="s">
        <v>271</v>
      </c>
      <c r="AH140" s="146">
        <v>0</v>
      </c>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outlineLevel="3" x14ac:dyDescent="0.25">
      <c r="A141" s="153"/>
      <c r="B141" s="154"/>
      <c r="C141" s="191" t="s">
        <v>800</v>
      </c>
      <c r="D141" s="189"/>
      <c r="E141" s="190"/>
      <c r="F141" s="156"/>
      <c r="G141" s="156"/>
      <c r="H141" s="156"/>
      <c r="I141" s="156"/>
      <c r="J141" s="156"/>
      <c r="K141" s="156"/>
      <c r="L141" s="156"/>
      <c r="M141" s="156"/>
      <c r="N141" s="155"/>
      <c r="O141" s="155"/>
      <c r="P141" s="155"/>
      <c r="Q141" s="155"/>
      <c r="R141" s="156"/>
      <c r="S141" s="156"/>
      <c r="T141" s="156"/>
      <c r="U141" s="156"/>
      <c r="V141" s="156"/>
      <c r="W141" s="156"/>
      <c r="X141" s="156"/>
      <c r="Y141" s="156"/>
      <c r="Z141" s="146"/>
      <c r="AA141" s="146"/>
      <c r="AB141" s="146"/>
      <c r="AC141" s="146"/>
      <c r="AD141" s="146"/>
      <c r="AE141" s="146"/>
      <c r="AF141" s="146"/>
      <c r="AG141" s="146" t="s">
        <v>271</v>
      </c>
      <c r="AH141" s="146">
        <v>0</v>
      </c>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row>
    <row r="142" spans="1:60" outlineLevel="3" x14ac:dyDescent="0.25">
      <c r="A142" s="153"/>
      <c r="B142" s="154"/>
      <c r="C142" s="191" t="s">
        <v>875</v>
      </c>
      <c r="D142" s="189"/>
      <c r="E142" s="190">
        <v>7.056</v>
      </c>
      <c r="F142" s="156"/>
      <c r="G142" s="156"/>
      <c r="H142" s="156"/>
      <c r="I142" s="156"/>
      <c r="J142" s="156"/>
      <c r="K142" s="156"/>
      <c r="L142" s="156"/>
      <c r="M142" s="156"/>
      <c r="N142" s="155"/>
      <c r="O142" s="155"/>
      <c r="P142" s="155"/>
      <c r="Q142" s="155"/>
      <c r="R142" s="156"/>
      <c r="S142" s="156"/>
      <c r="T142" s="156"/>
      <c r="U142" s="156"/>
      <c r="V142" s="156"/>
      <c r="W142" s="156"/>
      <c r="X142" s="156"/>
      <c r="Y142" s="156"/>
      <c r="Z142" s="146"/>
      <c r="AA142" s="146"/>
      <c r="AB142" s="146"/>
      <c r="AC142" s="146"/>
      <c r="AD142" s="146"/>
      <c r="AE142" s="146"/>
      <c r="AF142" s="146"/>
      <c r="AG142" s="146" t="s">
        <v>271</v>
      </c>
      <c r="AH142" s="146">
        <v>0</v>
      </c>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row>
    <row r="143" spans="1:60" outlineLevel="3" x14ac:dyDescent="0.25">
      <c r="A143" s="153"/>
      <c r="B143" s="154"/>
      <c r="C143" s="191" t="s">
        <v>876</v>
      </c>
      <c r="D143" s="189"/>
      <c r="E143" s="190">
        <v>0.432</v>
      </c>
      <c r="F143" s="156"/>
      <c r="G143" s="156"/>
      <c r="H143" s="156"/>
      <c r="I143" s="156"/>
      <c r="J143" s="156"/>
      <c r="K143" s="156"/>
      <c r="L143" s="156"/>
      <c r="M143" s="156"/>
      <c r="N143" s="155"/>
      <c r="O143" s="155"/>
      <c r="P143" s="155"/>
      <c r="Q143" s="155"/>
      <c r="R143" s="156"/>
      <c r="S143" s="156"/>
      <c r="T143" s="156"/>
      <c r="U143" s="156"/>
      <c r="V143" s="156"/>
      <c r="W143" s="156"/>
      <c r="X143" s="156"/>
      <c r="Y143" s="156"/>
      <c r="Z143" s="146"/>
      <c r="AA143" s="146"/>
      <c r="AB143" s="146"/>
      <c r="AC143" s="146"/>
      <c r="AD143" s="146"/>
      <c r="AE143" s="146"/>
      <c r="AF143" s="146"/>
      <c r="AG143" s="146" t="s">
        <v>271</v>
      </c>
      <c r="AH143" s="146">
        <v>0</v>
      </c>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row>
    <row r="144" spans="1:60" outlineLevel="1" x14ac:dyDescent="0.25">
      <c r="A144" s="168">
        <v>17</v>
      </c>
      <c r="B144" s="169" t="s">
        <v>877</v>
      </c>
      <c r="C144" s="184" t="s">
        <v>878</v>
      </c>
      <c r="D144" s="170" t="s">
        <v>343</v>
      </c>
      <c r="E144" s="171">
        <v>241.00200000000001</v>
      </c>
      <c r="F144" s="172"/>
      <c r="G144" s="173">
        <f>ROUND(E144*F144,2)</f>
        <v>0</v>
      </c>
      <c r="H144" s="172"/>
      <c r="I144" s="173">
        <f>ROUND(E144*H144,2)</f>
        <v>0</v>
      </c>
      <c r="J144" s="172"/>
      <c r="K144" s="173">
        <f>ROUND(E144*J144,2)</f>
        <v>0</v>
      </c>
      <c r="L144" s="173">
        <v>21</v>
      </c>
      <c r="M144" s="173">
        <f>G144*(1+L144/100)</f>
        <v>0</v>
      </c>
      <c r="N144" s="171">
        <v>0</v>
      </c>
      <c r="O144" s="171">
        <f>ROUND(E144*N144,2)</f>
        <v>0</v>
      </c>
      <c r="P144" s="171">
        <v>0</v>
      </c>
      <c r="Q144" s="171">
        <f>ROUND(E144*P144,2)</f>
        <v>0</v>
      </c>
      <c r="R144" s="173" t="s">
        <v>323</v>
      </c>
      <c r="S144" s="173" t="s">
        <v>266</v>
      </c>
      <c r="T144" s="174" t="s">
        <v>266</v>
      </c>
      <c r="U144" s="156">
        <v>0.2</v>
      </c>
      <c r="V144" s="156">
        <f>ROUND(E144*U144,2)</f>
        <v>48.2</v>
      </c>
      <c r="W144" s="156"/>
      <c r="X144" s="156" t="s">
        <v>253</v>
      </c>
      <c r="Y144" s="156" t="s">
        <v>182</v>
      </c>
      <c r="Z144" s="146"/>
      <c r="AA144" s="146"/>
      <c r="AB144" s="146"/>
      <c r="AC144" s="146"/>
      <c r="AD144" s="146"/>
      <c r="AE144" s="146"/>
      <c r="AF144" s="146"/>
      <c r="AG144" s="146" t="s">
        <v>267</v>
      </c>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row>
    <row r="145" spans="1:60" outlineLevel="2" x14ac:dyDescent="0.25">
      <c r="A145" s="153"/>
      <c r="B145" s="154"/>
      <c r="C145" s="524" t="s">
        <v>879</v>
      </c>
      <c r="D145" s="525"/>
      <c r="E145" s="525"/>
      <c r="F145" s="525"/>
      <c r="G145" s="525"/>
      <c r="H145" s="156"/>
      <c r="I145" s="156"/>
      <c r="J145" s="156"/>
      <c r="K145" s="156"/>
      <c r="L145" s="156"/>
      <c r="M145" s="156"/>
      <c r="N145" s="155"/>
      <c r="O145" s="155"/>
      <c r="P145" s="155"/>
      <c r="Q145" s="155"/>
      <c r="R145" s="156"/>
      <c r="S145" s="156"/>
      <c r="T145" s="156"/>
      <c r="U145" s="156"/>
      <c r="V145" s="156"/>
      <c r="W145" s="156"/>
      <c r="X145" s="156"/>
      <c r="Y145" s="156"/>
      <c r="Z145" s="146"/>
      <c r="AA145" s="146"/>
      <c r="AB145" s="146"/>
      <c r="AC145" s="146"/>
      <c r="AD145" s="146"/>
      <c r="AE145" s="146"/>
      <c r="AF145" s="146"/>
      <c r="AG145" s="146" t="s">
        <v>275</v>
      </c>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row>
    <row r="146" spans="1:60" outlineLevel="2" x14ac:dyDescent="0.25">
      <c r="A146" s="153"/>
      <c r="B146" s="154"/>
      <c r="C146" s="515" t="s">
        <v>880</v>
      </c>
      <c r="D146" s="516"/>
      <c r="E146" s="516"/>
      <c r="F146" s="516"/>
      <c r="G146" s="516"/>
      <c r="H146" s="156"/>
      <c r="I146" s="156"/>
      <c r="J146" s="156"/>
      <c r="K146" s="156"/>
      <c r="L146" s="156"/>
      <c r="M146" s="156"/>
      <c r="N146" s="155"/>
      <c r="O146" s="155"/>
      <c r="P146" s="155"/>
      <c r="Q146" s="155"/>
      <c r="R146" s="156"/>
      <c r="S146" s="156"/>
      <c r="T146" s="156"/>
      <c r="U146" s="156"/>
      <c r="V146" s="156"/>
      <c r="W146" s="156"/>
      <c r="X146" s="156"/>
      <c r="Y146" s="156"/>
      <c r="Z146" s="146"/>
      <c r="AA146" s="146"/>
      <c r="AB146" s="146"/>
      <c r="AC146" s="146"/>
      <c r="AD146" s="146"/>
      <c r="AE146" s="146"/>
      <c r="AF146" s="146"/>
      <c r="AG146" s="146" t="s">
        <v>185</v>
      </c>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row>
    <row r="147" spans="1:60" outlineLevel="2" x14ac:dyDescent="0.25">
      <c r="A147" s="153"/>
      <c r="B147" s="154"/>
      <c r="C147" s="191" t="s">
        <v>792</v>
      </c>
      <c r="D147" s="189"/>
      <c r="E147" s="190"/>
      <c r="F147" s="156"/>
      <c r="G147" s="156"/>
      <c r="H147" s="156"/>
      <c r="I147" s="156"/>
      <c r="J147" s="156"/>
      <c r="K147" s="156"/>
      <c r="L147" s="156"/>
      <c r="M147" s="156"/>
      <c r="N147" s="155"/>
      <c r="O147" s="155"/>
      <c r="P147" s="155"/>
      <c r="Q147" s="155"/>
      <c r="R147" s="156"/>
      <c r="S147" s="156"/>
      <c r="T147" s="156"/>
      <c r="U147" s="156"/>
      <c r="V147" s="156"/>
      <c r="W147" s="156"/>
      <c r="X147" s="156"/>
      <c r="Y147" s="156"/>
      <c r="Z147" s="146"/>
      <c r="AA147" s="146"/>
      <c r="AB147" s="146"/>
      <c r="AC147" s="146"/>
      <c r="AD147" s="146"/>
      <c r="AE147" s="146"/>
      <c r="AF147" s="146"/>
      <c r="AG147" s="146" t="s">
        <v>271</v>
      </c>
      <c r="AH147" s="146">
        <v>0</v>
      </c>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row>
    <row r="148" spans="1:60" outlineLevel="3" x14ac:dyDescent="0.25">
      <c r="A148" s="153"/>
      <c r="B148" s="154"/>
      <c r="C148" s="191" t="s">
        <v>881</v>
      </c>
      <c r="D148" s="189"/>
      <c r="E148" s="190">
        <v>5.3280000000000003</v>
      </c>
      <c r="F148" s="156"/>
      <c r="G148" s="156"/>
      <c r="H148" s="156"/>
      <c r="I148" s="156"/>
      <c r="J148" s="156"/>
      <c r="K148" s="156"/>
      <c r="L148" s="156"/>
      <c r="M148" s="156"/>
      <c r="N148" s="155"/>
      <c r="O148" s="155"/>
      <c r="P148" s="155"/>
      <c r="Q148" s="155"/>
      <c r="R148" s="156"/>
      <c r="S148" s="156"/>
      <c r="T148" s="156"/>
      <c r="U148" s="156"/>
      <c r="V148" s="156"/>
      <c r="W148" s="156"/>
      <c r="X148" s="156"/>
      <c r="Y148" s="156"/>
      <c r="Z148" s="146"/>
      <c r="AA148" s="146"/>
      <c r="AB148" s="146"/>
      <c r="AC148" s="146"/>
      <c r="AD148" s="146"/>
      <c r="AE148" s="146"/>
      <c r="AF148" s="146"/>
      <c r="AG148" s="146" t="s">
        <v>271</v>
      </c>
      <c r="AH148" s="146">
        <v>0</v>
      </c>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row>
    <row r="149" spans="1:60" outlineLevel="3" x14ac:dyDescent="0.25">
      <c r="A149" s="153"/>
      <c r="B149" s="154"/>
      <c r="C149" s="191" t="s">
        <v>882</v>
      </c>
      <c r="D149" s="189"/>
      <c r="E149" s="190">
        <v>4.5359999999999996</v>
      </c>
      <c r="F149" s="156"/>
      <c r="G149" s="156"/>
      <c r="H149" s="156"/>
      <c r="I149" s="156"/>
      <c r="J149" s="156"/>
      <c r="K149" s="156"/>
      <c r="L149" s="156"/>
      <c r="M149" s="156"/>
      <c r="N149" s="155"/>
      <c r="O149" s="155"/>
      <c r="P149" s="155"/>
      <c r="Q149" s="155"/>
      <c r="R149" s="156"/>
      <c r="S149" s="156"/>
      <c r="T149" s="156"/>
      <c r="U149" s="156"/>
      <c r="V149" s="156"/>
      <c r="W149" s="156"/>
      <c r="X149" s="156"/>
      <c r="Y149" s="156"/>
      <c r="Z149" s="146"/>
      <c r="AA149" s="146"/>
      <c r="AB149" s="146"/>
      <c r="AC149" s="146"/>
      <c r="AD149" s="146"/>
      <c r="AE149" s="146"/>
      <c r="AF149" s="146"/>
      <c r="AG149" s="146" t="s">
        <v>271</v>
      </c>
      <c r="AH149" s="146">
        <v>0</v>
      </c>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row>
    <row r="150" spans="1:60" outlineLevel="3" x14ac:dyDescent="0.25">
      <c r="A150" s="153"/>
      <c r="B150" s="154"/>
      <c r="C150" s="191" t="s">
        <v>883</v>
      </c>
      <c r="D150" s="189"/>
      <c r="E150" s="190">
        <v>56.43</v>
      </c>
      <c r="F150" s="156"/>
      <c r="G150" s="156"/>
      <c r="H150" s="156"/>
      <c r="I150" s="156"/>
      <c r="J150" s="156"/>
      <c r="K150" s="156"/>
      <c r="L150" s="156"/>
      <c r="M150" s="156"/>
      <c r="N150" s="155"/>
      <c r="O150" s="155"/>
      <c r="P150" s="155"/>
      <c r="Q150" s="155"/>
      <c r="R150" s="156"/>
      <c r="S150" s="156"/>
      <c r="T150" s="156"/>
      <c r="U150" s="156"/>
      <c r="V150" s="156"/>
      <c r="W150" s="156"/>
      <c r="X150" s="156"/>
      <c r="Y150" s="156"/>
      <c r="Z150" s="146"/>
      <c r="AA150" s="146"/>
      <c r="AB150" s="146"/>
      <c r="AC150" s="146"/>
      <c r="AD150" s="146"/>
      <c r="AE150" s="146"/>
      <c r="AF150" s="146"/>
      <c r="AG150" s="146" t="s">
        <v>271</v>
      </c>
      <c r="AH150" s="146">
        <v>0</v>
      </c>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row>
    <row r="151" spans="1:60" outlineLevel="3" x14ac:dyDescent="0.25">
      <c r="A151" s="153"/>
      <c r="B151" s="154"/>
      <c r="C151" s="191" t="s">
        <v>884</v>
      </c>
      <c r="D151" s="189"/>
      <c r="E151" s="190">
        <v>3.0779999999999998</v>
      </c>
      <c r="F151" s="156"/>
      <c r="G151" s="156"/>
      <c r="H151" s="156"/>
      <c r="I151" s="156"/>
      <c r="J151" s="156"/>
      <c r="K151" s="156"/>
      <c r="L151" s="156"/>
      <c r="M151" s="156"/>
      <c r="N151" s="155"/>
      <c r="O151" s="155"/>
      <c r="P151" s="155"/>
      <c r="Q151" s="155"/>
      <c r="R151" s="156"/>
      <c r="S151" s="156"/>
      <c r="T151" s="156"/>
      <c r="U151" s="156"/>
      <c r="V151" s="156"/>
      <c r="W151" s="156"/>
      <c r="X151" s="156"/>
      <c r="Y151" s="156"/>
      <c r="Z151" s="146"/>
      <c r="AA151" s="146"/>
      <c r="AB151" s="146"/>
      <c r="AC151" s="146"/>
      <c r="AD151" s="146"/>
      <c r="AE151" s="146"/>
      <c r="AF151" s="146"/>
      <c r="AG151" s="146" t="s">
        <v>271</v>
      </c>
      <c r="AH151" s="146">
        <v>0</v>
      </c>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row>
    <row r="152" spans="1:60" outlineLevel="3" x14ac:dyDescent="0.25">
      <c r="A152" s="153"/>
      <c r="B152" s="154"/>
      <c r="C152" s="191" t="s">
        <v>885</v>
      </c>
      <c r="D152" s="189"/>
      <c r="E152" s="190">
        <v>115.128</v>
      </c>
      <c r="F152" s="156"/>
      <c r="G152" s="156"/>
      <c r="H152" s="156"/>
      <c r="I152" s="156"/>
      <c r="J152" s="156"/>
      <c r="K152" s="156"/>
      <c r="L152" s="156"/>
      <c r="M152" s="156"/>
      <c r="N152" s="155"/>
      <c r="O152" s="155"/>
      <c r="P152" s="155"/>
      <c r="Q152" s="155"/>
      <c r="R152" s="156"/>
      <c r="S152" s="156"/>
      <c r="T152" s="156"/>
      <c r="U152" s="156"/>
      <c r="V152" s="156"/>
      <c r="W152" s="156"/>
      <c r="X152" s="156"/>
      <c r="Y152" s="156"/>
      <c r="Z152" s="146"/>
      <c r="AA152" s="146"/>
      <c r="AB152" s="146"/>
      <c r="AC152" s="146"/>
      <c r="AD152" s="146"/>
      <c r="AE152" s="146"/>
      <c r="AF152" s="146"/>
      <c r="AG152" s="146" t="s">
        <v>271</v>
      </c>
      <c r="AH152" s="146">
        <v>0</v>
      </c>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row>
    <row r="153" spans="1:60" outlineLevel="3" x14ac:dyDescent="0.25">
      <c r="A153" s="153"/>
      <c r="B153" s="154"/>
      <c r="C153" s="191" t="s">
        <v>886</v>
      </c>
      <c r="D153" s="189"/>
      <c r="E153" s="190">
        <v>19.881</v>
      </c>
      <c r="F153" s="156"/>
      <c r="G153" s="156"/>
      <c r="H153" s="156"/>
      <c r="I153" s="156"/>
      <c r="J153" s="156"/>
      <c r="K153" s="156"/>
      <c r="L153" s="156"/>
      <c r="M153" s="156"/>
      <c r="N153" s="155"/>
      <c r="O153" s="155"/>
      <c r="P153" s="155"/>
      <c r="Q153" s="155"/>
      <c r="R153" s="156"/>
      <c r="S153" s="156"/>
      <c r="T153" s="156"/>
      <c r="U153" s="156"/>
      <c r="V153" s="156"/>
      <c r="W153" s="156"/>
      <c r="X153" s="156"/>
      <c r="Y153" s="156"/>
      <c r="Z153" s="146"/>
      <c r="AA153" s="146"/>
      <c r="AB153" s="146"/>
      <c r="AC153" s="146"/>
      <c r="AD153" s="146"/>
      <c r="AE153" s="146"/>
      <c r="AF153" s="146"/>
      <c r="AG153" s="146" t="s">
        <v>271</v>
      </c>
      <c r="AH153" s="146">
        <v>0</v>
      </c>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row>
    <row r="154" spans="1:60" outlineLevel="3" x14ac:dyDescent="0.25">
      <c r="A154" s="153"/>
      <c r="B154" s="154"/>
      <c r="C154" s="191" t="s">
        <v>887</v>
      </c>
      <c r="D154" s="189"/>
      <c r="E154" s="190">
        <v>24.111000000000001</v>
      </c>
      <c r="F154" s="156"/>
      <c r="G154" s="156"/>
      <c r="H154" s="156"/>
      <c r="I154" s="156"/>
      <c r="J154" s="156"/>
      <c r="K154" s="156"/>
      <c r="L154" s="156"/>
      <c r="M154" s="156"/>
      <c r="N154" s="155"/>
      <c r="O154" s="155"/>
      <c r="P154" s="155"/>
      <c r="Q154" s="155"/>
      <c r="R154" s="156"/>
      <c r="S154" s="156"/>
      <c r="T154" s="156"/>
      <c r="U154" s="156"/>
      <c r="V154" s="156"/>
      <c r="W154" s="156"/>
      <c r="X154" s="156"/>
      <c r="Y154" s="156"/>
      <c r="Z154" s="146"/>
      <c r="AA154" s="146"/>
      <c r="AB154" s="146"/>
      <c r="AC154" s="146"/>
      <c r="AD154" s="146"/>
      <c r="AE154" s="146"/>
      <c r="AF154" s="146"/>
      <c r="AG154" s="146" t="s">
        <v>271</v>
      </c>
      <c r="AH154" s="146">
        <v>0</v>
      </c>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row>
    <row r="155" spans="1:60" outlineLevel="3" x14ac:dyDescent="0.25">
      <c r="A155" s="153"/>
      <c r="B155" s="154"/>
      <c r="C155" s="191" t="s">
        <v>800</v>
      </c>
      <c r="D155" s="189"/>
      <c r="E155" s="190"/>
      <c r="F155" s="156"/>
      <c r="G155" s="156"/>
      <c r="H155" s="156"/>
      <c r="I155" s="156"/>
      <c r="J155" s="156"/>
      <c r="K155" s="156"/>
      <c r="L155" s="156"/>
      <c r="M155" s="156"/>
      <c r="N155" s="155"/>
      <c r="O155" s="155"/>
      <c r="P155" s="155"/>
      <c r="Q155" s="155"/>
      <c r="R155" s="156"/>
      <c r="S155" s="156"/>
      <c r="T155" s="156"/>
      <c r="U155" s="156"/>
      <c r="V155" s="156"/>
      <c r="W155" s="156"/>
      <c r="X155" s="156"/>
      <c r="Y155" s="156"/>
      <c r="Z155" s="146"/>
      <c r="AA155" s="146"/>
      <c r="AB155" s="146"/>
      <c r="AC155" s="146"/>
      <c r="AD155" s="146"/>
      <c r="AE155" s="146"/>
      <c r="AF155" s="146"/>
      <c r="AG155" s="146" t="s">
        <v>271</v>
      </c>
      <c r="AH155" s="146">
        <v>0</v>
      </c>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row>
    <row r="156" spans="1:60" outlineLevel="3" x14ac:dyDescent="0.25">
      <c r="A156" s="153"/>
      <c r="B156" s="154"/>
      <c r="C156" s="191" t="s">
        <v>888</v>
      </c>
      <c r="D156" s="189"/>
      <c r="E156" s="190">
        <v>11.843999999999999</v>
      </c>
      <c r="F156" s="156"/>
      <c r="G156" s="156"/>
      <c r="H156" s="156"/>
      <c r="I156" s="156"/>
      <c r="J156" s="156"/>
      <c r="K156" s="156"/>
      <c r="L156" s="156"/>
      <c r="M156" s="156"/>
      <c r="N156" s="155"/>
      <c r="O156" s="155"/>
      <c r="P156" s="155"/>
      <c r="Q156" s="155"/>
      <c r="R156" s="156"/>
      <c r="S156" s="156"/>
      <c r="T156" s="156"/>
      <c r="U156" s="156"/>
      <c r="V156" s="156"/>
      <c r="W156" s="156"/>
      <c r="X156" s="156"/>
      <c r="Y156" s="156"/>
      <c r="Z156" s="146"/>
      <c r="AA156" s="146"/>
      <c r="AB156" s="146"/>
      <c r="AC156" s="146"/>
      <c r="AD156" s="146"/>
      <c r="AE156" s="146"/>
      <c r="AF156" s="146"/>
      <c r="AG156" s="146" t="s">
        <v>271</v>
      </c>
      <c r="AH156" s="146">
        <v>0</v>
      </c>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row>
    <row r="157" spans="1:60" outlineLevel="3" x14ac:dyDescent="0.25">
      <c r="A157" s="153"/>
      <c r="B157" s="154"/>
      <c r="C157" s="191" t="s">
        <v>889</v>
      </c>
      <c r="D157" s="189"/>
      <c r="E157" s="190">
        <v>0.66600000000000004</v>
      </c>
      <c r="F157" s="156"/>
      <c r="G157" s="156"/>
      <c r="H157" s="156"/>
      <c r="I157" s="156"/>
      <c r="J157" s="156"/>
      <c r="K157" s="156"/>
      <c r="L157" s="156"/>
      <c r="M157" s="156"/>
      <c r="N157" s="155"/>
      <c r="O157" s="155"/>
      <c r="P157" s="155"/>
      <c r="Q157" s="155"/>
      <c r="R157" s="156"/>
      <c r="S157" s="156"/>
      <c r="T157" s="156"/>
      <c r="U157" s="156"/>
      <c r="V157" s="156"/>
      <c r="W157" s="156"/>
      <c r="X157" s="156"/>
      <c r="Y157" s="156"/>
      <c r="Z157" s="146"/>
      <c r="AA157" s="146"/>
      <c r="AB157" s="146"/>
      <c r="AC157" s="146"/>
      <c r="AD157" s="146"/>
      <c r="AE157" s="146"/>
      <c r="AF157" s="146"/>
      <c r="AG157" s="146" t="s">
        <v>271</v>
      </c>
      <c r="AH157" s="146">
        <v>0</v>
      </c>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row>
    <row r="158" spans="1:60" outlineLevel="1" x14ac:dyDescent="0.25">
      <c r="A158" s="168">
        <v>18</v>
      </c>
      <c r="B158" s="169" t="s">
        <v>392</v>
      </c>
      <c r="C158" s="184" t="s">
        <v>393</v>
      </c>
      <c r="D158" s="170" t="s">
        <v>343</v>
      </c>
      <c r="E158" s="171">
        <v>83.268000000000001</v>
      </c>
      <c r="F158" s="172"/>
      <c r="G158" s="173">
        <f>ROUND(E158*F158,2)</f>
        <v>0</v>
      </c>
      <c r="H158" s="172"/>
      <c r="I158" s="173">
        <f>ROUND(E158*H158,2)</f>
        <v>0</v>
      </c>
      <c r="J158" s="172"/>
      <c r="K158" s="173">
        <f>ROUND(E158*J158,2)</f>
        <v>0</v>
      </c>
      <c r="L158" s="173">
        <v>21</v>
      </c>
      <c r="M158" s="173">
        <f>G158*(1+L158/100)</f>
        <v>0</v>
      </c>
      <c r="N158" s="171">
        <v>1.7</v>
      </c>
      <c r="O158" s="171">
        <f>ROUND(E158*N158,2)</f>
        <v>141.56</v>
      </c>
      <c r="P158" s="171">
        <v>0</v>
      </c>
      <c r="Q158" s="171">
        <f>ROUND(E158*P158,2)</f>
        <v>0</v>
      </c>
      <c r="R158" s="173" t="s">
        <v>323</v>
      </c>
      <c r="S158" s="173" t="s">
        <v>266</v>
      </c>
      <c r="T158" s="174" t="s">
        <v>266</v>
      </c>
      <c r="U158" s="156">
        <v>1.59</v>
      </c>
      <c r="V158" s="156">
        <f>ROUND(E158*U158,2)</f>
        <v>132.4</v>
      </c>
      <c r="W158" s="156"/>
      <c r="X158" s="156" t="s">
        <v>253</v>
      </c>
      <c r="Y158" s="156" t="s">
        <v>182</v>
      </c>
      <c r="Z158" s="146"/>
      <c r="AA158" s="146"/>
      <c r="AB158" s="146"/>
      <c r="AC158" s="146"/>
      <c r="AD158" s="146"/>
      <c r="AE158" s="146"/>
      <c r="AF158" s="146"/>
      <c r="AG158" s="146" t="s">
        <v>267</v>
      </c>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row>
    <row r="159" spans="1:60" ht="21" outlineLevel="2" x14ac:dyDescent="0.25">
      <c r="A159" s="153"/>
      <c r="B159" s="154"/>
      <c r="C159" s="524" t="s">
        <v>394</v>
      </c>
      <c r="D159" s="525"/>
      <c r="E159" s="525"/>
      <c r="F159" s="525"/>
      <c r="G159" s="525"/>
      <c r="H159" s="156"/>
      <c r="I159" s="156"/>
      <c r="J159" s="156"/>
      <c r="K159" s="156"/>
      <c r="L159" s="156"/>
      <c r="M159" s="156"/>
      <c r="N159" s="155"/>
      <c r="O159" s="155"/>
      <c r="P159" s="155"/>
      <c r="Q159" s="155"/>
      <c r="R159" s="156"/>
      <c r="S159" s="156"/>
      <c r="T159" s="156"/>
      <c r="U159" s="156"/>
      <c r="V159" s="156"/>
      <c r="W159" s="156"/>
      <c r="X159" s="156"/>
      <c r="Y159" s="156"/>
      <c r="Z159" s="146"/>
      <c r="AA159" s="146"/>
      <c r="AB159" s="146"/>
      <c r="AC159" s="146"/>
      <c r="AD159" s="146"/>
      <c r="AE159" s="146"/>
      <c r="AF159" s="146"/>
      <c r="AG159" s="146" t="s">
        <v>275</v>
      </c>
      <c r="AH159" s="146"/>
      <c r="AI159" s="146"/>
      <c r="AJ159" s="146"/>
      <c r="AK159" s="146"/>
      <c r="AL159" s="146"/>
      <c r="AM159" s="146"/>
      <c r="AN159" s="146"/>
      <c r="AO159" s="146"/>
      <c r="AP159" s="146"/>
      <c r="AQ159" s="146"/>
      <c r="AR159" s="146"/>
      <c r="AS159" s="146"/>
      <c r="AT159" s="146"/>
      <c r="AU159" s="146"/>
      <c r="AV159" s="146"/>
      <c r="AW159" s="146"/>
      <c r="AX159" s="146"/>
      <c r="AY159" s="146"/>
      <c r="AZ159" s="146"/>
      <c r="BA159" s="182" t="str">
        <f>C159</f>
        <v>sypaninou z vhodných hornin tř. 1 - 4 nebo materiálem připraveným podél výkopu ve vzdálenosti do 3 m od jeho kraje, pro jakoukoliv hloubku výkopu a jakoukoliv míru zhutnění,</v>
      </c>
      <c r="BB159" s="146"/>
      <c r="BC159" s="146"/>
      <c r="BD159" s="146"/>
      <c r="BE159" s="146"/>
      <c r="BF159" s="146"/>
      <c r="BG159" s="146"/>
      <c r="BH159" s="146"/>
    </row>
    <row r="160" spans="1:60" outlineLevel="2" x14ac:dyDescent="0.25">
      <c r="A160" s="153"/>
      <c r="B160" s="154"/>
      <c r="C160" s="191" t="s">
        <v>792</v>
      </c>
      <c r="D160" s="189"/>
      <c r="E160" s="190"/>
      <c r="F160" s="156"/>
      <c r="G160" s="156"/>
      <c r="H160" s="156"/>
      <c r="I160" s="156"/>
      <c r="J160" s="156"/>
      <c r="K160" s="156"/>
      <c r="L160" s="156"/>
      <c r="M160" s="156"/>
      <c r="N160" s="155"/>
      <c r="O160" s="155"/>
      <c r="P160" s="155"/>
      <c r="Q160" s="155"/>
      <c r="R160" s="156"/>
      <c r="S160" s="156"/>
      <c r="T160" s="156"/>
      <c r="U160" s="156"/>
      <c r="V160" s="156"/>
      <c r="W160" s="156"/>
      <c r="X160" s="156"/>
      <c r="Y160" s="156"/>
      <c r="Z160" s="146"/>
      <c r="AA160" s="146"/>
      <c r="AB160" s="146"/>
      <c r="AC160" s="146"/>
      <c r="AD160" s="146"/>
      <c r="AE160" s="146"/>
      <c r="AF160" s="146"/>
      <c r="AG160" s="146" t="s">
        <v>271</v>
      </c>
      <c r="AH160" s="146">
        <v>0</v>
      </c>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row>
    <row r="161" spans="1:60" outlineLevel="3" x14ac:dyDescent="0.25">
      <c r="A161" s="153"/>
      <c r="B161" s="154"/>
      <c r="C161" s="191" t="s">
        <v>890</v>
      </c>
      <c r="D161" s="189"/>
      <c r="E161" s="190">
        <v>2.5920000000000001</v>
      </c>
      <c r="F161" s="156"/>
      <c r="G161" s="156"/>
      <c r="H161" s="156"/>
      <c r="I161" s="156"/>
      <c r="J161" s="156"/>
      <c r="K161" s="156"/>
      <c r="L161" s="156"/>
      <c r="M161" s="156"/>
      <c r="N161" s="155"/>
      <c r="O161" s="155"/>
      <c r="P161" s="155"/>
      <c r="Q161" s="155"/>
      <c r="R161" s="156"/>
      <c r="S161" s="156"/>
      <c r="T161" s="156"/>
      <c r="U161" s="156"/>
      <c r="V161" s="156"/>
      <c r="W161" s="156"/>
      <c r="X161" s="156"/>
      <c r="Y161" s="156"/>
      <c r="Z161" s="146"/>
      <c r="AA161" s="146"/>
      <c r="AB161" s="146"/>
      <c r="AC161" s="146"/>
      <c r="AD161" s="146"/>
      <c r="AE161" s="146"/>
      <c r="AF161" s="146"/>
      <c r="AG161" s="146" t="s">
        <v>271</v>
      </c>
      <c r="AH161" s="146">
        <v>0</v>
      </c>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row>
    <row r="162" spans="1:60" outlineLevel="3" x14ac:dyDescent="0.25">
      <c r="A162" s="153"/>
      <c r="B162" s="154"/>
      <c r="C162" s="191" t="s">
        <v>891</v>
      </c>
      <c r="D162" s="189"/>
      <c r="E162" s="190">
        <v>1.944</v>
      </c>
      <c r="F162" s="156"/>
      <c r="G162" s="156"/>
      <c r="H162" s="156"/>
      <c r="I162" s="156"/>
      <c r="J162" s="156"/>
      <c r="K162" s="156"/>
      <c r="L162" s="156"/>
      <c r="M162" s="156"/>
      <c r="N162" s="155"/>
      <c r="O162" s="155"/>
      <c r="P162" s="155"/>
      <c r="Q162" s="155"/>
      <c r="R162" s="156"/>
      <c r="S162" s="156"/>
      <c r="T162" s="156"/>
      <c r="U162" s="156"/>
      <c r="V162" s="156"/>
      <c r="W162" s="156"/>
      <c r="X162" s="156"/>
      <c r="Y162" s="156"/>
      <c r="Z162" s="146"/>
      <c r="AA162" s="146"/>
      <c r="AB162" s="146"/>
      <c r="AC162" s="146"/>
      <c r="AD162" s="146"/>
      <c r="AE162" s="146"/>
      <c r="AF162" s="146"/>
      <c r="AG162" s="146" t="s">
        <v>271</v>
      </c>
      <c r="AH162" s="146">
        <v>0</v>
      </c>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row>
    <row r="163" spans="1:60" outlineLevel="3" x14ac:dyDescent="0.25">
      <c r="A163" s="153"/>
      <c r="B163" s="154"/>
      <c r="C163" s="191" t="s">
        <v>892</v>
      </c>
      <c r="D163" s="189"/>
      <c r="E163" s="190">
        <v>17.82</v>
      </c>
      <c r="F163" s="156"/>
      <c r="G163" s="156"/>
      <c r="H163" s="156"/>
      <c r="I163" s="156"/>
      <c r="J163" s="156"/>
      <c r="K163" s="156"/>
      <c r="L163" s="156"/>
      <c r="M163" s="156"/>
      <c r="N163" s="155"/>
      <c r="O163" s="155"/>
      <c r="P163" s="155"/>
      <c r="Q163" s="155"/>
      <c r="R163" s="156"/>
      <c r="S163" s="156"/>
      <c r="T163" s="156"/>
      <c r="U163" s="156"/>
      <c r="V163" s="156"/>
      <c r="W163" s="156"/>
      <c r="X163" s="156"/>
      <c r="Y163" s="156"/>
      <c r="Z163" s="146"/>
      <c r="AA163" s="146"/>
      <c r="AB163" s="146"/>
      <c r="AC163" s="146"/>
      <c r="AD163" s="146"/>
      <c r="AE163" s="146"/>
      <c r="AF163" s="146"/>
      <c r="AG163" s="146" t="s">
        <v>271</v>
      </c>
      <c r="AH163" s="146">
        <v>0</v>
      </c>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row>
    <row r="164" spans="1:60" outlineLevel="3" x14ac:dyDescent="0.25">
      <c r="A164" s="153"/>
      <c r="B164" s="154"/>
      <c r="C164" s="191" t="s">
        <v>893</v>
      </c>
      <c r="D164" s="189"/>
      <c r="E164" s="190">
        <v>0.97199999999999998</v>
      </c>
      <c r="F164" s="156"/>
      <c r="G164" s="156"/>
      <c r="H164" s="156"/>
      <c r="I164" s="156"/>
      <c r="J164" s="156"/>
      <c r="K164" s="156"/>
      <c r="L164" s="156"/>
      <c r="M164" s="156"/>
      <c r="N164" s="155"/>
      <c r="O164" s="155"/>
      <c r="P164" s="155"/>
      <c r="Q164" s="155"/>
      <c r="R164" s="156"/>
      <c r="S164" s="156"/>
      <c r="T164" s="156"/>
      <c r="U164" s="156"/>
      <c r="V164" s="156"/>
      <c r="W164" s="156"/>
      <c r="X164" s="156"/>
      <c r="Y164" s="156"/>
      <c r="Z164" s="146"/>
      <c r="AA164" s="146"/>
      <c r="AB164" s="146"/>
      <c r="AC164" s="146"/>
      <c r="AD164" s="146"/>
      <c r="AE164" s="146"/>
      <c r="AF164" s="146"/>
      <c r="AG164" s="146" t="s">
        <v>271</v>
      </c>
      <c r="AH164" s="146">
        <v>0</v>
      </c>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row>
    <row r="165" spans="1:60" outlineLevel="3" x14ac:dyDescent="0.25">
      <c r="A165" s="153"/>
      <c r="B165" s="154"/>
      <c r="C165" s="191" t="s">
        <v>894</v>
      </c>
      <c r="D165" s="189"/>
      <c r="E165" s="190">
        <v>39.851999999999997</v>
      </c>
      <c r="F165" s="156"/>
      <c r="G165" s="156"/>
      <c r="H165" s="156"/>
      <c r="I165" s="156"/>
      <c r="J165" s="156"/>
      <c r="K165" s="156"/>
      <c r="L165" s="156"/>
      <c r="M165" s="156"/>
      <c r="N165" s="155"/>
      <c r="O165" s="155"/>
      <c r="P165" s="155"/>
      <c r="Q165" s="155"/>
      <c r="R165" s="156"/>
      <c r="S165" s="156"/>
      <c r="T165" s="156"/>
      <c r="U165" s="156"/>
      <c r="V165" s="156"/>
      <c r="W165" s="156"/>
      <c r="X165" s="156"/>
      <c r="Y165" s="156"/>
      <c r="Z165" s="146"/>
      <c r="AA165" s="146"/>
      <c r="AB165" s="146"/>
      <c r="AC165" s="146"/>
      <c r="AD165" s="146"/>
      <c r="AE165" s="146"/>
      <c r="AF165" s="146"/>
      <c r="AG165" s="146" t="s">
        <v>271</v>
      </c>
      <c r="AH165" s="146">
        <v>0</v>
      </c>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row>
    <row r="166" spans="1:60" outlineLevel="3" x14ac:dyDescent="0.25">
      <c r="A166" s="153"/>
      <c r="B166" s="154"/>
      <c r="C166" s="191" t="s">
        <v>895</v>
      </c>
      <c r="D166" s="189"/>
      <c r="E166" s="190">
        <v>7.6139999999999999</v>
      </c>
      <c r="F166" s="156"/>
      <c r="G166" s="156"/>
      <c r="H166" s="156"/>
      <c r="I166" s="156"/>
      <c r="J166" s="156"/>
      <c r="K166" s="156"/>
      <c r="L166" s="156"/>
      <c r="M166" s="156"/>
      <c r="N166" s="155"/>
      <c r="O166" s="155"/>
      <c r="P166" s="155"/>
      <c r="Q166" s="155"/>
      <c r="R166" s="156"/>
      <c r="S166" s="156"/>
      <c r="T166" s="156"/>
      <c r="U166" s="156"/>
      <c r="V166" s="156"/>
      <c r="W166" s="156"/>
      <c r="X166" s="156"/>
      <c r="Y166" s="156"/>
      <c r="Z166" s="146"/>
      <c r="AA166" s="146"/>
      <c r="AB166" s="146"/>
      <c r="AC166" s="146"/>
      <c r="AD166" s="146"/>
      <c r="AE166" s="146"/>
      <c r="AF166" s="146"/>
      <c r="AG166" s="146" t="s">
        <v>271</v>
      </c>
      <c r="AH166" s="146">
        <v>0</v>
      </c>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row>
    <row r="167" spans="1:60" outlineLevel="3" x14ac:dyDescent="0.25">
      <c r="A167" s="153"/>
      <c r="B167" s="154"/>
      <c r="C167" s="191" t="s">
        <v>896</v>
      </c>
      <c r="D167" s="189"/>
      <c r="E167" s="190">
        <v>7.6139999999999999</v>
      </c>
      <c r="F167" s="156"/>
      <c r="G167" s="156"/>
      <c r="H167" s="156"/>
      <c r="I167" s="156"/>
      <c r="J167" s="156"/>
      <c r="K167" s="156"/>
      <c r="L167" s="156"/>
      <c r="M167" s="156"/>
      <c r="N167" s="155"/>
      <c r="O167" s="155"/>
      <c r="P167" s="155"/>
      <c r="Q167" s="155"/>
      <c r="R167" s="156"/>
      <c r="S167" s="156"/>
      <c r="T167" s="156"/>
      <c r="U167" s="156"/>
      <c r="V167" s="156"/>
      <c r="W167" s="156"/>
      <c r="X167" s="156"/>
      <c r="Y167" s="156"/>
      <c r="Z167" s="146"/>
      <c r="AA167" s="146"/>
      <c r="AB167" s="146"/>
      <c r="AC167" s="146"/>
      <c r="AD167" s="146"/>
      <c r="AE167" s="146"/>
      <c r="AF167" s="146"/>
      <c r="AG167" s="146" t="s">
        <v>271</v>
      </c>
      <c r="AH167" s="146">
        <v>0</v>
      </c>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row>
    <row r="168" spans="1:60" outlineLevel="3" x14ac:dyDescent="0.25">
      <c r="A168" s="153"/>
      <c r="B168" s="154"/>
      <c r="C168" s="191" t="s">
        <v>800</v>
      </c>
      <c r="D168" s="189"/>
      <c r="E168" s="190"/>
      <c r="F168" s="156"/>
      <c r="G168" s="156"/>
      <c r="H168" s="156"/>
      <c r="I168" s="156"/>
      <c r="J168" s="156"/>
      <c r="K168" s="156"/>
      <c r="L168" s="156"/>
      <c r="M168" s="156"/>
      <c r="N168" s="155"/>
      <c r="O168" s="155"/>
      <c r="P168" s="155"/>
      <c r="Q168" s="155"/>
      <c r="R168" s="156"/>
      <c r="S168" s="156"/>
      <c r="T168" s="156"/>
      <c r="U168" s="156"/>
      <c r="V168" s="156"/>
      <c r="W168" s="156"/>
      <c r="X168" s="156"/>
      <c r="Y168" s="156"/>
      <c r="Z168" s="146"/>
      <c r="AA168" s="146"/>
      <c r="AB168" s="146"/>
      <c r="AC168" s="146"/>
      <c r="AD168" s="146"/>
      <c r="AE168" s="146"/>
      <c r="AF168" s="146"/>
      <c r="AG168" s="146" t="s">
        <v>271</v>
      </c>
      <c r="AH168" s="146">
        <v>0</v>
      </c>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row>
    <row r="169" spans="1:60" outlineLevel="3" x14ac:dyDescent="0.25">
      <c r="A169" s="153"/>
      <c r="B169" s="154"/>
      <c r="C169" s="191" t="s">
        <v>897</v>
      </c>
      <c r="D169" s="189"/>
      <c r="E169" s="190">
        <v>4.5359999999999996</v>
      </c>
      <c r="F169" s="156"/>
      <c r="G169" s="156"/>
      <c r="H169" s="156"/>
      <c r="I169" s="156"/>
      <c r="J169" s="156"/>
      <c r="K169" s="156"/>
      <c r="L169" s="156"/>
      <c r="M169" s="156"/>
      <c r="N169" s="155"/>
      <c r="O169" s="155"/>
      <c r="P169" s="155"/>
      <c r="Q169" s="155"/>
      <c r="R169" s="156"/>
      <c r="S169" s="156"/>
      <c r="T169" s="156"/>
      <c r="U169" s="156"/>
      <c r="V169" s="156"/>
      <c r="W169" s="156"/>
      <c r="X169" s="156"/>
      <c r="Y169" s="156"/>
      <c r="Z169" s="146"/>
      <c r="AA169" s="146"/>
      <c r="AB169" s="146"/>
      <c r="AC169" s="146"/>
      <c r="AD169" s="146"/>
      <c r="AE169" s="146"/>
      <c r="AF169" s="146"/>
      <c r="AG169" s="146" t="s">
        <v>271</v>
      </c>
      <c r="AH169" s="146">
        <v>0</v>
      </c>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row>
    <row r="170" spans="1:60" outlineLevel="3" x14ac:dyDescent="0.25">
      <c r="A170" s="153"/>
      <c r="B170" s="154"/>
      <c r="C170" s="191" t="s">
        <v>898</v>
      </c>
      <c r="D170" s="189"/>
      <c r="E170" s="190">
        <v>0.32400000000000001</v>
      </c>
      <c r="F170" s="156"/>
      <c r="G170" s="156"/>
      <c r="H170" s="156"/>
      <c r="I170" s="156"/>
      <c r="J170" s="156"/>
      <c r="K170" s="156"/>
      <c r="L170" s="156"/>
      <c r="M170" s="156"/>
      <c r="N170" s="155"/>
      <c r="O170" s="155"/>
      <c r="P170" s="155"/>
      <c r="Q170" s="155"/>
      <c r="R170" s="156"/>
      <c r="S170" s="156"/>
      <c r="T170" s="156"/>
      <c r="U170" s="156"/>
      <c r="V170" s="156"/>
      <c r="W170" s="156"/>
      <c r="X170" s="156"/>
      <c r="Y170" s="156"/>
      <c r="Z170" s="146"/>
      <c r="AA170" s="146"/>
      <c r="AB170" s="146"/>
      <c r="AC170" s="146"/>
      <c r="AD170" s="146"/>
      <c r="AE170" s="146"/>
      <c r="AF170" s="146"/>
      <c r="AG170" s="146" t="s">
        <v>271</v>
      </c>
      <c r="AH170" s="146">
        <v>0</v>
      </c>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row>
    <row r="171" spans="1:60" outlineLevel="1" x14ac:dyDescent="0.25">
      <c r="A171" s="168">
        <v>19</v>
      </c>
      <c r="B171" s="169" t="s">
        <v>899</v>
      </c>
      <c r="C171" s="184" t="s">
        <v>900</v>
      </c>
      <c r="D171" s="170" t="s">
        <v>343</v>
      </c>
      <c r="E171" s="171">
        <v>138.96</v>
      </c>
      <c r="F171" s="172"/>
      <c r="G171" s="173">
        <f>ROUND(E171*F171,2)</f>
        <v>0</v>
      </c>
      <c r="H171" s="172"/>
      <c r="I171" s="173">
        <f>ROUND(E171*H171,2)</f>
        <v>0</v>
      </c>
      <c r="J171" s="172"/>
      <c r="K171" s="173">
        <f>ROUND(E171*J171,2)</f>
        <v>0</v>
      </c>
      <c r="L171" s="173">
        <v>21</v>
      </c>
      <c r="M171" s="173">
        <f>G171*(1+L171/100)</f>
        <v>0</v>
      </c>
      <c r="N171" s="171">
        <v>0</v>
      </c>
      <c r="O171" s="171">
        <f>ROUND(E171*N171,2)</f>
        <v>0</v>
      </c>
      <c r="P171" s="171">
        <v>0</v>
      </c>
      <c r="Q171" s="171">
        <f>ROUND(E171*P171,2)</f>
        <v>0</v>
      </c>
      <c r="R171" s="173" t="s">
        <v>323</v>
      </c>
      <c r="S171" s="173" t="s">
        <v>266</v>
      </c>
      <c r="T171" s="174" t="s">
        <v>266</v>
      </c>
      <c r="U171" s="156">
        <v>0</v>
      </c>
      <c r="V171" s="156">
        <f>ROUND(E171*U171,2)</f>
        <v>0</v>
      </c>
      <c r="W171" s="156"/>
      <c r="X171" s="156" t="s">
        <v>253</v>
      </c>
      <c r="Y171" s="156" t="s">
        <v>182</v>
      </c>
      <c r="Z171" s="146"/>
      <c r="AA171" s="146"/>
      <c r="AB171" s="146"/>
      <c r="AC171" s="146"/>
      <c r="AD171" s="146"/>
      <c r="AE171" s="146"/>
      <c r="AF171" s="146"/>
      <c r="AG171" s="146" t="s">
        <v>254</v>
      </c>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row>
    <row r="172" spans="1:60" outlineLevel="2" x14ac:dyDescent="0.25">
      <c r="A172" s="153"/>
      <c r="B172" s="154"/>
      <c r="C172" s="191" t="s">
        <v>792</v>
      </c>
      <c r="D172" s="189"/>
      <c r="E172" s="190"/>
      <c r="F172" s="156"/>
      <c r="G172" s="156"/>
      <c r="H172" s="156"/>
      <c r="I172" s="156"/>
      <c r="J172" s="156"/>
      <c r="K172" s="156"/>
      <c r="L172" s="156"/>
      <c r="M172" s="156"/>
      <c r="N172" s="155"/>
      <c r="O172" s="155"/>
      <c r="P172" s="155"/>
      <c r="Q172" s="155"/>
      <c r="R172" s="156"/>
      <c r="S172" s="156"/>
      <c r="T172" s="156"/>
      <c r="U172" s="156"/>
      <c r="V172" s="156"/>
      <c r="W172" s="156"/>
      <c r="X172" s="156"/>
      <c r="Y172" s="156"/>
      <c r="Z172" s="146"/>
      <c r="AA172" s="146"/>
      <c r="AB172" s="146"/>
      <c r="AC172" s="146"/>
      <c r="AD172" s="146"/>
      <c r="AE172" s="146"/>
      <c r="AF172" s="146"/>
      <c r="AG172" s="146" t="s">
        <v>271</v>
      </c>
      <c r="AH172" s="146">
        <v>0</v>
      </c>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row>
    <row r="173" spans="1:60" outlineLevel="3" x14ac:dyDescent="0.25">
      <c r="A173" s="153"/>
      <c r="B173" s="154"/>
      <c r="C173" s="191" t="s">
        <v>868</v>
      </c>
      <c r="D173" s="189"/>
      <c r="E173" s="190">
        <v>3.456</v>
      </c>
      <c r="F173" s="156"/>
      <c r="G173" s="156"/>
      <c r="H173" s="156"/>
      <c r="I173" s="156"/>
      <c r="J173" s="156"/>
      <c r="K173" s="156"/>
      <c r="L173" s="156"/>
      <c r="M173" s="156"/>
      <c r="N173" s="155"/>
      <c r="O173" s="155"/>
      <c r="P173" s="155"/>
      <c r="Q173" s="155"/>
      <c r="R173" s="156"/>
      <c r="S173" s="156"/>
      <c r="T173" s="156"/>
      <c r="U173" s="156"/>
      <c r="V173" s="156"/>
      <c r="W173" s="156"/>
      <c r="X173" s="156"/>
      <c r="Y173" s="156"/>
      <c r="Z173" s="146"/>
      <c r="AA173" s="146"/>
      <c r="AB173" s="146"/>
      <c r="AC173" s="146"/>
      <c r="AD173" s="146"/>
      <c r="AE173" s="146"/>
      <c r="AF173" s="146"/>
      <c r="AG173" s="146" t="s">
        <v>271</v>
      </c>
      <c r="AH173" s="146">
        <v>0</v>
      </c>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row>
    <row r="174" spans="1:60" outlineLevel="3" x14ac:dyDescent="0.25">
      <c r="A174" s="153"/>
      <c r="B174" s="154"/>
      <c r="C174" s="191" t="s">
        <v>869</v>
      </c>
      <c r="D174" s="189"/>
      <c r="E174" s="190">
        <v>2.8079999999999998</v>
      </c>
      <c r="F174" s="156"/>
      <c r="G174" s="156"/>
      <c r="H174" s="156"/>
      <c r="I174" s="156"/>
      <c r="J174" s="156"/>
      <c r="K174" s="156"/>
      <c r="L174" s="156"/>
      <c r="M174" s="156"/>
      <c r="N174" s="155"/>
      <c r="O174" s="155"/>
      <c r="P174" s="155"/>
      <c r="Q174" s="155"/>
      <c r="R174" s="156"/>
      <c r="S174" s="156"/>
      <c r="T174" s="156"/>
      <c r="U174" s="156"/>
      <c r="V174" s="156"/>
      <c r="W174" s="156"/>
      <c r="X174" s="156"/>
      <c r="Y174" s="156"/>
      <c r="Z174" s="146"/>
      <c r="AA174" s="146"/>
      <c r="AB174" s="146"/>
      <c r="AC174" s="146"/>
      <c r="AD174" s="146"/>
      <c r="AE174" s="146"/>
      <c r="AF174" s="146"/>
      <c r="AG174" s="146" t="s">
        <v>271</v>
      </c>
      <c r="AH174" s="146">
        <v>0</v>
      </c>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row>
    <row r="175" spans="1:60" outlineLevel="3" x14ac:dyDescent="0.25">
      <c r="A175" s="153"/>
      <c r="B175" s="154"/>
      <c r="C175" s="191" t="s">
        <v>870</v>
      </c>
      <c r="D175" s="189"/>
      <c r="E175" s="190">
        <v>31.68</v>
      </c>
      <c r="F175" s="156"/>
      <c r="G175" s="156"/>
      <c r="H175" s="156"/>
      <c r="I175" s="156"/>
      <c r="J175" s="156"/>
      <c r="K175" s="156"/>
      <c r="L175" s="156"/>
      <c r="M175" s="156"/>
      <c r="N175" s="155"/>
      <c r="O175" s="155"/>
      <c r="P175" s="155"/>
      <c r="Q175" s="155"/>
      <c r="R175" s="156"/>
      <c r="S175" s="156"/>
      <c r="T175" s="156"/>
      <c r="U175" s="156"/>
      <c r="V175" s="156"/>
      <c r="W175" s="156"/>
      <c r="X175" s="156"/>
      <c r="Y175" s="156"/>
      <c r="Z175" s="146"/>
      <c r="AA175" s="146"/>
      <c r="AB175" s="146"/>
      <c r="AC175" s="146"/>
      <c r="AD175" s="146"/>
      <c r="AE175" s="146"/>
      <c r="AF175" s="146"/>
      <c r="AG175" s="146" t="s">
        <v>271</v>
      </c>
      <c r="AH175" s="146">
        <v>0</v>
      </c>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row>
    <row r="176" spans="1:60" outlineLevel="3" x14ac:dyDescent="0.25">
      <c r="A176" s="153"/>
      <c r="B176" s="154"/>
      <c r="C176" s="191" t="s">
        <v>871</v>
      </c>
      <c r="D176" s="189"/>
      <c r="E176" s="190">
        <v>1.728</v>
      </c>
      <c r="F176" s="156"/>
      <c r="G176" s="156"/>
      <c r="H176" s="156"/>
      <c r="I176" s="156"/>
      <c r="J176" s="156"/>
      <c r="K176" s="156"/>
      <c r="L176" s="156"/>
      <c r="M176" s="156"/>
      <c r="N176" s="155"/>
      <c r="O176" s="155"/>
      <c r="P176" s="155"/>
      <c r="Q176" s="155"/>
      <c r="R176" s="156"/>
      <c r="S176" s="156"/>
      <c r="T176" s="156"/>
      <c r="U176" s="156"/>
      <c r="V176" s="156"/>
      <c r="W176" s="156"/>
      <c r="X176" s="156"/>
      <c r="Y176" s="156"/>
      <c r="Z176" s="146"/>
      <c r="AA176" s="146"/>
      <c r="AB176" s="146"/>
      <c r="AC176" s="146"/>
      <c r="AD176" s="146"/>
      <c r="AE176" s="146"/>
      <c r="AF176" s="146"/>
      <c r="AG176" s="146" t="s">
        <v>271</v>
      </c>
      <c r="AH176" s="146">
        <v>0</v>
      </c>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row>
    <row r="177" spans="1:60" outlineLevel="3" x14ac:dyDescent="0.25">
      <c r="A177" s="153"/>
      <c r="B177" s="154"/>
      <c r="C177" s="191" t="s">
        <v>872</v>
      </c>
      <c r="D177" s="189"/>
      <c r="E177" s="190">
        <v>66.42</v>
      </c>
      <c r="F177" s="156"/>
      <c r="G177" s="156"/>
      <c r="H177" s="156"/>
      <c r="I177" s="156"/>
      <c r="J177" s="156"/>
      <c r="K177" s="156"/>
      <c r="L177" s="156"/>
      <c r="M177" s="156"/>
      <c r="N177" s="155"/>
      <c r="O177" s="155"/>
      <c r="P177" s="155"/>
      <c r="Q177" s="155"/>
      <c r="R177" s="156"/>
      <c r="S177" s="156"/>
      <c r="T177" s="156"/>
      <c r="U177" s="156"/>
      <c r="V177" s="156"/>
      <c r="W177" s="156"/>
      <c r="X177" s="156"/>
      <c r="Y177" s="156"/>
      <c r="Z177" s="146"/>
      <c r="AA177" s="146"/>
      <c r="AB177" s="146"/>
      <c r="AC177" s="146"/>
      <c r="AD177" s="146"/>
      <c r="AE177" s="146"/>
      <c r="AF177" s="146"/>
      <c r="AG177" s="146" t="s">
        <v>271</v>
      </c>
      <c r="AH177" s="146">
        <v>0</v>
      </c>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row>
    <row r="178" spans="1:60" outlineLevel="3" x14ac:dyDescent="0.25">
      <c r="A178" s="153"/>
      <c r="B178" s="154"/>
      <c r="C178" s="191" t="s">
        <v>873</v>
      </c>
      <c r="D178" s="189"/>
      <c r="E178" s="190">
        <v>11.843999999999999</v>
      </c>
      <c r="F178" s="156"/>
      <c r="G178" s="156"/>
      <c r="H178" s="156"/>
      <c r="I178" s="156"/>
      <c r="J178" s="156"/>
      <c r="K178" s="156"/>
      <c r="L178" s="156"/>
      <c r="M178" s="156"/>
      <c r="N178" s="155"/>
      <c r="O178" s="155"/>
      <c r="P178" s="155"/>
      <c r="Q178" s="155"/>
      <c r="R178" s="156"/>
      <c r="S178" s="156"/>
      <c r="T178" s="156"/>
      <c r="U178" s="156"/>
      <c r="V178" s="156"/>
      <c r="W178" s="156"/>
      <c r="X178" s="156"/>
      <c r="Y178" s="156"/>
      <c r="Z178" s="146"/>
      <c r="AA178" s="146"/>
      <c r="AB178" s="146"/>
      <c r="AC178" s="146"/>
      <c r="AD178" s="146"/>
      <c r="AE178" s="146"/>
      <c r="AF178" s="146"/>
      <c r="AG178" s="146" t="s">
        <v>271</v>
      </c>
      <c r="AH178" s="146">
        <v>0</v>
      </c>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row>
    <row r="179" spans="1:60" outlineLevel="3" x14ac:dyDescent="0.25">
      <c r="A179" s="153"/>
      <c r="B179" s="154"/>
      <c r="C179" s="191" t="s">
        <v>874</v>
      </c>
      <c r="D179" s="189"/>
      <c r="E179" s="190">
        <v>13.536</v>
      </c>
      <c r="F179" s="156"/>
      <c r="G179" s="156"/>
      <c r="H179" s="156"/>
      <c r="I179" s="156"/>
      <c r="J179" s="156"/>
      <c r="K179" s="156"/>
      <c r="L179" s="156"/>
      <c r="M179" s="156"/>
      <c r="N179" s="155"/>
      <c r="O179" s="155"/>
      <c r="P179" s="155"/>
      <c r="Q179" s="155"/>
      <c r="R179" s="156"/>
      <c r="S179" s="156"/>
      <c r="T179" s="156"/>
      <c r="U179" s="156"/>
      <c r="V179" s="156"/>
      <c r="W179" s="156"/>
      <c r="X179" s="156"/>
      <c r="Y179" s="156"/>
      <c r="Z179" s="146"/>
      <c r="AA179" s="146"/>
      <c r="AB179" s="146"/>
      <c r="AC179" s="146"/>
      <c r="AD179" s="146"/>
      <c r="AE179" s="146"/>
      <c r="AF179" s="146"/>
      <c r="AG179" s="146" t="s">
        <v>271</v>
      </c>
      <c r="AH179" s="146">
        <v>0</v>
      </c>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row>
    <row r="180" spans="1:60" outlineLevel="3" x14ac:dyDescent="0.25">
      <c r="A180" s="153"/>
      <c r="B180" s="154"/>
      <c r="C180" s="191" t="s">
        <v>800</v>
      </c>
      <c r="D180" s="189"/>
      <c r="E180" s="190"/>
      <c r="F180" s="156"/>
      <c r="G180" s="156"/>
      <c r="H180" s="156"/>
      <c r="I180" s="156"/>
      <c r="J180" s="156"/>
      <c r="K180" s="156"/>
      <c r="L180" s="156"/>
      <c r="M180" s="156"/>
      <c r="N180" s="155"/>
      <c r="O180" s="155"/>
      <c r="P180" s="155"/>
      <c r="Q180" s="155"/>
      <c r="R180" s="156"/>
      <c r="S180" s="156"/>
      <c r="T180" s="156"/>
      <c r="U180" s="156"/>
      <c r="V180" s="156"/>
      <c r="W180" s="156"/>
      <c r="X180" s="156"/>
      <c r="Y180" s="156"/>
      <c r="Z180" s="146"/>
      <c r="AA180" s="146"/>
      <c r="AB180" s="146"/>
      <c r="AC180" s="146"/>
      <c r="AD180" s="146"/>
      <c r="AE180" s="146"/>
      <c r="AF180" s="146"/>
      <c r="AG180" s="146" t="s">
        <v>271</v>
      </c>
      <c r="AH180" s="146">
        <v>0</v>
      </c>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row>
    <row r="181" spans="1:60" outlineLevel="3" x14ac:dyDescent="0.25">
      <c r="A181" s="153"/>
      <c r="B181" s="154"/>
      <c r="C181" s="191" t="s">
        <v>875</v>
      </c>
      <c r="D181" s="189"/>
      <c r="E181" s="190">
        <v>7.056</v>
      </c>
      <c r="F181" s="156"/>
      <c r="G181" s="156"/>
      <c r="H181" s="156"/>
      <c r="I181" s="156"/>
      <c r="J181" s="156"/>
      <c r="K181" s="156"/>
      <c r="L181" s="156"/>
      <c r="M181" s="156"/>
      <c r="N181" s="155"/>
      <c r="O181" s="155"/>
      <c r="P181" s="155"/>
      <c r="Q181" s="155"/>
      <c r="R181" s="156"/>
      <c r="S181" s="156"/>
      <c r="T181" s="156"/>
      <c r="U181" s="156"/>
      <c r="V181" s="156"/>
      <c r="W181" s="156"/>
      <c r="X181" s="156"/>
      <c r="Y181" s="156"/>
      <c r="Z181" s="146"/>
      <c r="AA181" s="146"/>
      <c r="AB181" s="146"/>
      <c r="AC181" s="146"/>
      <c r="AD181" s="146"/>
      <c r="AE181" s="146"/>
      <c r="AF181" s="146"/>
      <c r="AG181" s="146" t="s">
        <v>271</v>
      </c>
      <c r="AH181" s="146">
        <v>0</v>
      </c>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row>
    <row r="182" spans="1:60" outlineLevel="3" x14ac:dyDescent="0.25">
      <c r="A182" s="153"/>
      <c r="B182" s="154"/>
      <c r="C182" s="191" t="s">
        <v>876</v>
      </c>
      <c r="D182" s="189"/>
      <c r="E182" s="190">
        <v>0.432</v>
      </c>
      <c r="F182" s="156"/>
      <c r="G182" s="156"/>
      <c r="H182" s="156"/>
      <c r="I182" s="156"/>
      <c r="J182" s="156"/>
      <c r="K182" s="156"/>
      <c r="L182" s="156"/>
      <c r="M182" s="156"/>
      <c r="N182" s="155"/>
      <c r="O182" s="155"/>
      <c r="P182" s="155"/>
      <c r="Q182" s="155"/>
      <c r="R182" s="156"/>
      <c r="S182" s="156"/>
      <c r="T182" s="156"/>
      <c r="U182" s="156"/>
      <c r="V182" s="156"/>
      <c r="W182" s="156"/>
      <c r="X182" s="156"/>
      <c r="Y182" s="156"/>
      <c r="Z182" s="146"/>
      <c r="AA182" s="146"/>
      <c r="AB182" s="146"/>
      <c r="AC182" s="146"/>
      <c r="AD182" s="146"/>
      <c r="AE182" s="146"/>
      <c r="AF182" s="146"/>
      <c r="AG182" s="146" t="s">
        <v>271</v>
      </c>
      <c r="AH182" s="146">
        <v>0</v>
      </c>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row>
    <row r="183" spans="1:60" outlineLevel="1" x14ac:dyDescent="0.25">
      <c r="A183" s="175">
        <v>20</v>
      </c>
      <c r="B183" s="176" t="s">
        <v>901</v>
      </c>
      <c r="C183" s="185" t="s">
        <v>902</v>
      </c>
      <c r="D183" s="177" t="s">
        <v>290</v>
      </c>
      <c r="E183" s="178">
        <v>1</v>
      </c>
      <c r="F183" s="179"/>
      <c r="G183" s="180">
        <f>ROUND(E183*F183,2)</f>
        <v>0</v>
      </c>
      <c r="H183" s="179"/>
      <c r="I183" s="180">
        <f>ROUND(E183*H183,2)</f>
        <v>0</v>
      </c>
      <c r="J183" s="179"/>
      <c r="K183" s="180">
        <f>ROUND(E183*J183,2)</f>
        <v>0</v>
      </c>
      <c r="L183" s="180">
        <v>21</v>
      </c>
      <c r="M183" s="180">
        <f>G183*(1+L183/100)</f>
        <v>0</v>
      </c>
      <c r="N183" s="178">
        <v>0</v>
      </c>
      <c r="O183" s="178">
        <f>ROUND(E183*N183,2)</f>
        <v>0</v>
      </c>
      <c r="P183" s="178">
        <v>0</v>
      </c>
      <c r="Q183" s="178">
        <f>ROUND(E183*P183,2)</f>
        <v>0</v>
      </c>
      <c r="R183" s="180"/>
      <c r="S183" s="180" t="s">
        <v>179</v>
      </c>
      <c r="T183" s="181" t="s">
        <v>180</v>
      </c>
      <c r="U183" s="156">
        <v>0</v>
      </c>
      <c r="V183" s="156">
        <f>ROUND(E183*U183,2)</f>
        <v>0</v>
      </c>
      <c r="W183" s="156"/>
      <c r="X183" s="156" t="s">
        <v>253</v>
      </c>
      <c r="Y183" s="156" t="s">
        <v>182</v>
      </c>
      <c r="Z183" s="146"/>
      <c r="AA183" s="146"/>
      <c r="AB183" s="146"/>
      <c r="AC183" s="146"/>
      <c r="AD183" s="146"/>
      <c r="AE183" s="146"/>
      <c r="AF183" s="146"/>
      <c r="AG183" s="146" t="s">
        <v>254</v>
      </c>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row>
    <row r="184" spans="1:60" outlineLevel="1" x14ac:dyDescent="0.25">
      <c r="A184" s="168">
        <v>21</v>
      </c>
      <c r="B184" s="169" t="s">
        <v>421</v>
      </c>
      <c r="C184" s="184" t="s">
        <v>422</v>
      </c>
      <c r="D184" s="170" t="s">
        <v>423</v>
      </c>
      <c r="E184" s="171">
        <v>84</v>
      </c>
      <c r="F184" s="172"/>
      <c r="G184" s="173">
        <f>ROUND(E184*F184,2)</f>
        <v>0</v>
      </c>
      <c r="H184" s="172"/>
      <c r="I184" s="173">
        <f>ROUND(E184*H184,2)</f>
        <v>0</v>
      </c>
      <c r="J184" s="172"/>
      <c r="K184" s="173">
        <f>ROUND(E184*J184,2)</f>
        <v>0</v>
      </c>
      <c r="L184" s="173">
        <v>21</v>
      </c>
      <c r="M184" s="173">
        <f>G184*(1+L184/100)</f>
        <v>0</v>
      </c>
      <c r="N184" s="171">
        <v>0</v>
      </c>
      <c r="O184" s="171">
        <f>ROUND(E184*N184,2)</f>
        <v>0</v>
      </c>
      <c r="P184" s="171">
        <v>0</v>
      </c>
      <c r="Q184" s="171">
        <f>ROUND(E184*P184,2)</f>
        <v>0</v>
      </c>
      <c r="R184" s="173" t="s">
        <v>424</v>
      </c>
      <c r="S184" s="173" t="s">
        <v>266</v>
      </c>
      <c r="T184" s="174" t="s">
        <v>266</v>
      </c>
      <c r="U184" s="156">
        <v>0</v>
      </c>
      <c r="V184" s="156">
        <f>ROUND(E184*U184,2)</f>
        <v>0</v>
      </c>
      <c r="W184" s="156"/>
      <c r="X184" s="156" t="s">
        <v>258</v>
      </c>
      <c r="Y184" s="156" t="s">
        <v>182</v>
      </c>
      <c r="Z184" s="146"/>
      <c r="AA184" s="146"/>
      <c r="AB184" s="146"/>
      <c r="AC184" s="146"/>
      <c r="AD184" s="146"/>
      <c r="AE184" s="146"/>
      <c r="AF184" s="146"/>
      <c r="AG184" s="146" t="s">
        <v>259</v>
      </c>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row>
    <row r="185" spans="1:60" outlineLevel="2" x14ac:dyDescent="0.25">
      <c r="A185" s="153"/>
      <c r="B185" s="154"/>
      <c r="C185" s="524" t="s">
        <v>425</v>
      </c>
      <c r="D185" s="525"/>
      <c r="E185" s="525"/>
      <c r="F185" s="525"/>
      <c r="G185" s="525"/>
      <c r="H185" s="156"/>
      <c r="I185" s="156"/>
      <c r="J185" s="156"/>
      <c r="K185" s="156"/>
      <c r="L185" s="156"/>
      <c r="M185" s="156"/>
      <c r="N185" s="155"/>
      <c r="O185" s="155"/>
      <c r="P185" s="155"/>
      <c r="Q185" s="155"/>
      <c r="R185" s="156"/>
      <c r="S185" s="156"/>
      <c r="T185" s="156"/>
      <c r="U185" s="156"/>
      <c r="V185" s="156"/>
      <c r="W185" s="156"/>
      <c r="X185" s="156"/>
      <c r="Y185" s="156"/>
      <c r="Z185" s="146"/>
      <c r="AA185" s="146"/>
      <c r="AB185" s="146"/>
      <c r="AC185" s="146"/>
      <c r="AD185" s="146"/>
      <c r="AE185" s="146"/>
      <c r="AF185" s="146"/>
      <c r="AG185" s="146" t="s">
        <v>275</v>
      </c>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row>
    <row r="186" spans="1:60" outlineLevel="2" x14ac:dyDescent="0.25">
      <c r="A186" s="153"/>
      <c r="B186" s="154"/>
      <c r="C186" s="515" t="s">
        <v>426</v>
      </c>
      <c r="D186" s="516"/>
      <c r="E186" s="516"/>
      <c r="F186" s="516"/>
      <c r="G186" s="516"/>
      <c r="H186" s="156"/>
      <c r="I186" s="156"/>
      <c r="J186" s="156"/>
      <c r="K186" s="156"/>
      <c r="L186" s="156"/>
      <c r="M186" s="156"/>
      <c r="N186" s="155"/>
      <c r="O186" s="155"/>
      <c r="P186" s="155"/>
      <c r="Q186" s="155"/>
      <c r="R186" s="156"/>
      <c r="S186" s="156"/>
      <c r="T186" s="156"/>
      <c r="U186" s="156"/>
      <c r="V186" s="156"/>
      <c r="W186" s="156"/>
      <c r="X186" s="156"/>
      <c r="Y186" s="156"/>
      <c r="Z186" s="146"/>
      <c r="AA186" s="146"/>
      <c r="AB186" s="146"/>
      <c r="AC186" s="146"/>
      <c r="AD186" s="146"/>
      <c r="AE186" s="146"/>
      <c r="AF186" s="146"/>
      <c r="AG186" s="146" t="s">
        <v>185</v>
      </c>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row>
    <row r="187" spans="1:60" outlineLevel="2" x14ac:dyDescent="0.25">
      <c r="A187" s="153"/>
      <c r="B187" s="154"/>
      <c r="C187" s="191" t="s">
        <v>427</v>
      </c>
      <c r="D187" s="189"/>
      <c r="E187" s="190">
        <v>84</v>
      </c>
      <c r="F187" s="156"/>
      <c r="G187" s="156"/>
      <c r="H187" s="156"/>
      <c r="I187" s="156"/>
      <c r="J187" s="156"/>
      <c r="K187" s="156"/>
      <c r="L187" s="156"/>
      <c r="M187" s="156"/>
      <c r="N187" s="155"/>
      <c r="O187" s="155"/>
      <c r="P187" s="155"/>
      <c r="Q187" s="155"/>
      <c r="R187" s="156"/>
      <c r="S187" s="156"/>
      <c r="T187" s="156"/>
      <c r="U187" s="156"/>
      <c r="V187" s="156"/>
      <c r="W187" s="156"/>
      <c r="X187" s="156"/>
      <c r="Y187" s="156"/>
      <c r="Z187" s="146"/>
      <c r="AA187" s="146"/>
      <c r="AB187" s="146"/>
      <c r="AC187" s="146"/>
      <c r="AD187" s="146"/>
      <c r="AE187" s="146"/>
      <c r="AF187" s="146"/>
      <c r="AG187" s="146" t="s">
        <v>271</v>
      </c>
      <c r="AH187" s="146">
        <v>0</v>
      </c>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row>
    <row r="188" spans="1:60" outlineLevel="1" x14ac:dyDescent="0.25">
      <c r="A188" s="168">
        <v>22</v>
      </c>
      <c r="B188" s="169" t="s">
        <v>603</v>
      </c>
      <c r="C188" s="184" t="s">
        <v>604</v>
      </c>
      <c r="D188" s="170" t="s">
        <v>343</v>
      </c>
      <c r="E188" s="171">
        <v>10.574999999999999</v>
      </c>
      <c r="F188" s="172"/>
      <c r="G188" s="173">
        <f>ROUND(E188*F188,2)</f>
        <v>0</v>
      </c>
      <c r="H188" s="172"/>
      <c r="I188" s="173">
        <f>ROUND(E188*H188,2)</f>
        <v>0</v>
      </c>
      <c r="J188" s="172"/>
      <c r="K188" s="173">
        <f>ROUND(E188*J188,2)</f>
        <v>0</v>
      </c>
      <c r="L188" s="173">
        <v>21</v>
      </c>
      <c r="M188" s="173">
        <f>G188*(1+L188/100)</f>
        <v>0</v>
      </c>
      <c r="N188" s="171">
        <v>0</v>
      </c>
      <c r="O188" s="171">
        <f>ROUND(E188*N188,2)</f>
        <v>0</v>
      </c>
      <c r="P188" s="171">
        <v>0</v>
      </c>
      <c r="Q188" s="171">
        <f>ROUND(E188*P188,2)</f>
        <v>0</v>
      </c>
      <c r="R188" s="173" t="s">
        <v>424</v>
      </c>
      <c r="S188" s="173" t="s">
        <v>266</v>
      </c>
      <c r="T188" s="174" t="s">
        <v>266</v>
      </c>
      <c r="U188" s="156">
        <v>0</v>
      </c>
      <c r="V188" s="156">
        <f>ROUND(E188*U188,2)</f>
        <v>0</v>
      </c>
      <c r="W188" s="156"/>
      <c r="X188" s="156" t="s">
        <v>258</v>
      </c>
      <c r="Y188" s="156" t="s">
        <v>182</v>
      </c>
      <c r="Z188" s="146"/>
      <c r="AA188" s="146"/>
      <c r="AB188" s="146"/>
      <c r="AC188" s="146"/>
      <c r="AD188" s="146"/>
      <c r="AE188" s="146"/>
      <c r="AF188" s="146"/>
      <c r="AG188" s="146" t="s">
        <v>259</v>
      </c>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row>
    <row r="189" spans="1:60" outlineLevel="2" x14ac:dyDescent="0.25">
      <c r="A189" s="153"/>
      <c r="B189" s="154"/>
      <c r="C189" s="524" t="s">
        <v>605</v>
      </c>
      <c r="D189" s="525"/>
      <c r="E189" s="525"/>
      <c r="F189" s="525"/>
      <c r="G189" s="525"/>
      <c r="H189" s="156"/>
      <c r="I189" s="156"/>
      <c r="J189" s="156"/>
      <c r="K189" s="156"/>
      <c r="L189" s="156"/>
      <c r="M189" s="156"/>
      <c r="N189" s="155"/>
      <c r="O189" s="155"/>
      <c r="P189" s="155"/>
      <c r="Q189" s="155"/>
      <c r="R189" s="156"/>
      <c r="S189" s="156"/>
      <c r="T189" s="156"/>
      <c r="U189" s="156"/>
      <c r="V189" s="156"/>
      <c r="W189" s="156"/>
      <c r="X189" s="156"/>
      <c r="Y189" s="156"/>
      <c r="Z189" s="146"/>
      <c r="AA189" s="146"/>
      <c r="AB189" s="146"/>
      <c r="AC189" s="146"/>
      <c r="AD189" s="146"/>
      <c r="AE189" s="146"/>
      <c r="AF189" s="146"/>
      <c r="AG189" s="146" t="s">
        <v>275</v>
      </c>
      <c r="AH189" s="146"/>
      <c r="AI189" s="146"/>
      <c r="AJ189" s="146"/>
      <c r="AK189" s="146"/>
      <c r="AL189" s="146"/>
      <c r="AM189" s="146"/>
      <c r="AN189" s="146"/>
      <c r="AO189" s="146"/>
      <c r="AP189" s="146"/>
      <c r="AQ189" s="146"/>
      <c r="AR189" s="146"/>
      <c r="AS189" s="146"/>
      <c r="AT189" s="146"/>
      <c r="AU189" s="146"/>
      <c r="AV189" s="146"/>
      <c r="AW189" s="146"/>
      <c r="AX189" s="146"/>
      <c r="AY189" s="146"/>
      <c r="AZ189" s="146"/>
      <c r="BA189" s="182" t="str">
        <f>C189</f>
        <v>popř. lesní půdy s naložením, vodorovným přemístěním a složením na hromady nebo se zpětným přemístěním a rozprostřením.</v>
      </c>
      <c r="BB189" s="146"/>
      <c r="BC189" s="146"/>
      <c r="BD189" s="146"/>
      <c r="BE189" s="146"/>
      <c r="BF189" s="146"/>
      <c r="BG189" s="146"/>
      <c r="BH189" s="146"/>
    </row>
    <row r="190" spans="1:60" outlineLevel="2" x14ac:dyDescent="0.25">
      <c r="A190" s="153"/>
      <c r="B190" s="154"/>
      <c r="C190" s="191" t="s">
        <v>903</v>
      </c>
      <c r="D190" s="189"/>
      <c r="E190" s="190">
        <v>10.574999999999999</v>
      </c>
      <c r="F190" s="156"/>
      <c r="G190" s="156"/>
      <c r="H190" s="156"/>
      <c r="I190" s="156"/>
      <c r="J190" s="156"/>
      <c r="K190" s="156"/>
      <c r="L190" s="156"/>
      <c r="M190" s="156"/>
      <c r="N190" s="155"/>
      <c r="O190" s="155"/>
      <c r="P190" s="155"/>
      <c r="Q190" s="155"/>
      <c r="R190" s="156"/>
      <c r="S190" s="156"/>
      <c r="T190" s="156"/>
      <c r="U190" s="156"/>
      <c r="V190" s="156"/>
      <c r="W190" s="156"/>
      <c r="X190" s="156"/>
      <c r="Y190" s="156"/>
      <c r="Z190" s="146"/>
      <c r="AA190" s="146"/>
      <c r="AB190" s="146"/>
      <c r="AC190" s="146"/>
      <c r="AD190" s="146"/>
      <c r="AE190" s="146"/>
      <c r="AF190" s="146"/>
      <c r="AG190" s="146" t="s">
        <v>271</v>
      </c>
      <c r="AH190" s="146">
        <v>0</v>
      </c>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row>
    <row r="191" spans="1:60" ht="20.399999999999999" outlineLevel="1" x14ac:dyDescent="0.25">
      <c r="A191" s="168">
        <v>23</v>
      </c>
      <c r="B191" s="169" t="s">
        <v>607</v>
      </c>
      <c r="C191" s="184" t="s">
        <v>608</v>
      </c>
      <c r="D191" s="170" t="s">
        <v>264</v>
      </c>
      <c r="E191" s="171">
        <v>70.5</v>
      </c>
      <c r="F191" s="172"/>
      <c r="G191" s="173">
        <f>ROUND(E191*F191,2)</f>
        <v>0</v>
      </c>
      <c r="H191" s="172"/>
      <c r="I191" s="173">
        <f>ROUND(E191*H191,2)</f>
        <v>0</v>
      </c>
      <c r="J191" s="172"/>
      <c r="K191" s="173">
        <f>ROUND(E191*J191,2)</f>
        <v>0</v>
      </c>
      <c r="L191" s="173">
        <v>21</v>
      </c>
      <c r="M191" s="173">
        <f>G191*(1+L191/100)</f>
        <v>0</v>
      </c>
      <c r="N191" s="171">
        <v>3.0000000000000001E-5</v>
      </c>
      <c r="O191" s="171">
        <f>ROUND(E191*N191,2)</f>
        <v>0</v>
      </c>
      <c r="P191" s="171">
        <v>0</v>
      </c>
      <c r="Q191" s="171">
        <f>ROUND(E191*P191,2)</f>
        <v>0</v>
      </c>
      <c r="R191" s="173" t="s">
        <v>424</v>
      </c>
      <c r="S191" s="173" t="s">
        <v>266</v>
      </c>
      <c r="T191" s="174" t="s">
        <v>266</v>
      </c>
      <c r="U191" s="156">
        <v>0</v>
      </c>
      <c r="V191" s="156">
        <f>ROUND(E191*U191,2)</f>
        <v>0</v>
      </c>
      <c r="W191" s="156"/>
      <c r="X191" s="156" t="s">
        <v>258</v>
      </c>
      <c r="Y191" s="156" t="s">
        <v>182</v>
      </c>
      <c r="Z191" s="146"/>
      <c r="AA191" s="146"/>
      <c r="AB191" s="146"/>
      <c r="AC191" s="146"/>
      <c r="AD191" s="146"/>
      <c r="AE191" s="146"/>
      <c r="AF191" s="146"/>
      <c r="AG191" s="146" t="s">
        <v>259</v>
      </c>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row>
    <row r="192" spans="1:60" outlineLevel="2" x14ac:dyDescent="0.25">
      <c r="A192" s="153"/>
      <c r="B192" s="154"/>
      <c r="C192" s="524" t="s">
        <v>609</v>
      </c>
      <c r="D192" s="525"/>
      <c r="E192" s="525"/>
      <c r="F192" s="525"/>
      <c r="G192" s="525"/>
      <c r="H192" s="156"/>
      <c r="I192" s="156"/>
      <c r="J192" s="156"/>
      <c r="K192" s="156"/>
      <c r="L192" s="156"/>
      <c r="M192" s="156"/>
      <c r="N192" s="155"/>
      <c r="O192" s="155"/>
      <c r="P192" s="155"/>
      <c r="Q192" s="155"/>
      <c r="R192" s="156"/>
      <c r="S192" s="156"/>
      <c r="T192" s="156"/>
      <c r="U192" s="156"/>
      <c r="V192" s="156"/>
      <c r="W192" s="156"/>
      <c r="X192" s="156"/>
      <c r="Y192" s="156"/>
      <c r="Z192" s="146"/>
      <c r="AA192" s="146"/>
      <c r="AB192" s="146"/>
      <c r="AC192" s="146"/>
      <c r="AD192" s="146"/>
      <c r="AE192" s="146"/>
      <c r="AF192" s="146"/>
      <c r="AG192" s="146" t="s">
        <v>275</v>
      </c>
      <c r="AH192" s="146"/>
      <c r="AI192" s="146"/>
      <c r="AJ192" s="146"/>
      <c r="AK192" s="146"/>
      <c r="AL192" s="146"/>
      <c r="AM192" s="146"/>
      <c r="AN192" s="146"/>
      <c r="AO192" s="146"/>
      <c r="AP192" s="146"/>
      <c r="AQ192" s="146"/>
      <c r="AR192" s="146"/>
      <c r="AS192" s="146"/>
      <c r="AT192" s="146"/>
      <c r="AU192" s="146"/>
      <c r="AV192" s="146"/>
      <c r="AW192" s="146"/>
      <c r="AX192" s="146"/>
      <c r="AY192" s="146"/>
      <c r="AZ192" s="146"/>
      <c r="BA192" s="182" t="str">
        <f>C192</f>
        <v>vč. urovnání ornice, naložení na skládce, vodorovným přemístěním ornice na místo rozprostření, založení trávníku osetím a dodávky travního semene.</v>
      </c>
      <c r="BB192" s="146"/>
      <c r="BC192" s="146"/>
      <c r="BD192" s="146"/>
      <c r="BE192" s="146"/>
      <c r="BF192" s="146"/>
      <c r="BG192" s="146"/>
      <c r="BH192" s="146"/>
    </row>
    <row r="193" spans="1:60" outlineLevel="2" x14ac:dyDescent="0.25">
      <c r="A193" s="153"/>
      <c r="B193" s="154"/>
      <c r="C193" s="515" t="s">
        <v>610</v>
      </c>
      <c r="D193" s="516"/>
      <c r="E193" s="516"/>
      <c r="F193" s="516"/>
      <c r="G193" s="516"/>
      <c r="H193" s="156"/>
      <c r="I193" s="156"/>
      <c r="J193" s="156"/>
      <c r="K193" s="156"/>
      <c r="L193" s="156"/>
      <c r="M193" s="156"/>
      <c r="N193" s="155"/>
      <c r="O193" s="155"/>
      <c r="P193" s="155"/>
      <c r="Q193" s="155"/>
      <c r="R193" s="156"/>
      <c r="S193" s="156"/>
      <c r="T193" s="156"/>
      <c r="U193" s="156"/>
      <c r="V193" s="156"/>
      <c r="W193" s="156"/>
      <c r="X193" s="156"/>
      <c r="Y193" s="156"/>
      <c r="Z193" s="146"/>
      <c r="AA193" s="146"/>
      <c r="AB193" s="146"/>
      <c r="AC193" s="146"/>
      <c r="AD193" s="146"/>
      <c r="AE193" s="146"/>
      <c r="AF193" s="146"/>
      <c r="AG193" s="146" t="s">
        <v>185</v>
      </c>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row>
    <row r="194" spans="1:60" outlineLevel="2" x14ac:dyDescent="0.25">
      <c r="A194" s="153"/>
      <c r="B194" s="154"/>
      <c r="C194" s="191" t="s">
        <v>904</v>
      </c>
      <c r="D194" s="189"/>
      <c r="E194" s="190">
        <v>70.5</v>
      </c>
      <c r="F194" s="156"/>
      <c r="G194" s="156"/>
      <c r="H194" s="156"/>
      <c r="I194" s="156"/>
      <c r="J194" s="156"/>
      <c r="K194" s="156"/>
      <c r="L194" s="156"/>
      <c r="M194" s="156"/>
      <c r="N194" s="155"/>
      <c r="O194" s="155"/>
      <c r="P194" s="155"/>
      <c r="Q194" s="155"/>
      <c r="R194" s="156"/>
      <c r="S194" s="156"/>
      <c r="T194" s="156"/>
      <c r="U194" s="156"/>
      <c r="V194" s="156"/>
      <c r="W194" s="156"/>
      <c r="X194" s="156"/>
      <c r="Y194" s="156"/>
      <c r="Z194" s="146"/>
      <c r="AA194" s="146"/>
      <c r="AB194" s="146"/>
      <c r="AC194" s="146"/>
      <c r="AD194" s="146"/>
      <c r="AE194" s="146"/>
      <c r="AF194" s="146"/>
      <c r="AG194" s="146" t="s">
        <v>271</v>
      </c>
      <c r="AH194" s="146">
        <v>0</v>
      </c>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row>
    <row r="195" spans="1:60" x14ac:dyDescent="0.25">
      <c r="A195" s="161" t="s">
        <v>174</v>
      </c>
      <c r="B195" s="162" t="s">
        <v>91</v>
      </c>
      <c r="C195" s="183" t="s">
        <v>92</v>
      </c>
      <c r="D195" s="163"/>
      <c r="E195" s="164"/>
      <c r="F195" s="165"/>
      <c r="G195" s="165">
        <f>SUMIF(AG196:AG200,"&lt;&gt;NOR",G196:G200)</f>
        <v>0</v>
      </c>
      <c r="H195" s="165"/>
      <c r="I195" s="165">
        <f>SUM(I196:I200)</f>
        <v>0</v>
      </c>
      <c r="J195" s="165"/>
      <c r="K195" s="165">
        <f>SUM(K196:K200)</f>
        <v>0</v>
      </c>
      <c r="L195" s="165"/>
      <c r="M195" s="165">
        <f>SUM(M196:M200)</f>
        <v>0</v>
      </c>
      <c r="N195" s="164"/>
      <c r="O195" s="164">
        <f>SUM(O196:O200)</f>
        <v>56.8</v>
      </c>
      <c r="P195" s="164"/>
      <c r="Q195" s="164">
        <f>SUM(Q196:Q200)</f>
        <v>0</v>
      </c>
      <c r="R195" s="165"/>
      <c r="S195" s="165"/>
      <c r="T195" s="166"/>
      <c r="U195" s="160"/>
      <c r="V195" s="160">
        <f>SUM(V196:V200)</f>
        <v>48.72</v>
      </c>
      <c r="W195" s="160"/>
      <c r="X195" s="160"/>
      <c r="Y195" s="160"/>
      <c r="AG195" t="s">
        <v>175</v>
      </c>
    </row>
    <row r="196" spans="1:60" outlineLevel="1" x14ac:dyDescent="0.25">
      <c r="A196" s="168">
        <v>24</v>
      </c>
      <c r="B196" s="169" t="s">
        <v>428</v>
      </c>
      <c r="C196" s="184" t="s">
        <v>429</v>
      </c>
      <c r="D196" s="170" t="s">
        <v>283</v>
      </c>
      <c r="E196" s="171">
        <v>256.39999999999998</v>
      </c>
      <c r="F196" s="172"/>
      <c r="G196" s="173">
        <f>ROUND(E196*F196,2)</f>
        <v>0</v>
      </c>
      <c r="H196" s="172"/>
      <c r="I196" s="173">
        <f>ROUND(E196*H196,2)</f>
        <v>0</v>
      </c>
      <c r="J196" s="172"/>
      <c r="K196" s="173">
        <f>ROUND(E196*J196,2)</f>
        <v>0</v>
      </c>
      <c r="L196" s="173">
        <v>21</v>
      </c>
      <c r="M196" s="173">
        <f>G196*(1+L196/100)</f>
        <v>0</v>
      </c>
      <c r="N196" s="171">
        <v>0.22106999999999999</v>
      </c>
      <c r="O196" s="171">
        <f>ROUND(E196*N196,2)</f>
        <v>56.68</v>
      </c>
      <c r="P196" s="171">
        <v>0</v>
      </c>
      <c r="Q196" s="171">
        <f>ROUND(E196*P196,2)</f>
        <v>0</v>
      </c>
      <c r="R196" s="173" t="s">
        <v>430</v>
      </c>
      <c r="S196" s="173" t="s">
        <v>266</v>
      </c>
      <c r="T196" s="174" t="s">
        <v>266</v>
      </c>
      <c r="U196" s="156">
        <v>0.19</v>
      </c>
      <c r="V196" s="156">
        <f>ROUND(E196*U196,2)</f>
        <v>48.72</v>
      </c>
      <c r="W196" s="156"/>
      <c r="X196" s="156" t="s">
        <v>253</v>
      </c>
      <c r="Y196" s="156" t="s">
        <v>182</v>
      </c>
      <c r="Z196" s="146"/>
      <c r="AA196" s="146"/>
      <c r="AB196" s="146"/>
      <c r="AC196" s="146"/>
      <c r="AD196" s="146"/>
      <c r="AE196" s="146"/>
      <c r="AF196" s="146"/>
      <c r="AG196" s="146" t="s">
        <v>267</v>
      </c>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row>
    <row r="197" spans="1:60" outlineLevel="2" x14ac:dyDescent="0.25">
      <c r="A197" s="153"/>
      <c r="B197" s="154"/>
      <c r="C197" s="524" t="s">
        <v>431</v>
      </c>
      <c r="D197" s="525"/>
      <c r="E197" s="525"/>
      <c r="F197" s="525"/>
      <c r="G197" s="525"/>
      <c r="H197" s="156"/>
      <c r="I197" s="156"/>
      <c r="J197" s="156"/>
      <c r="K197" s="156"/>
      <c r="L197" s="156"/>
      <c r="M197" s="156"/>
      <c r="N197" s="155"/>
      <c r="O197" s="155"/>
      <c r="P197" s="155"/>
      <c r="Q197" s="155"/>
      <c r="R197" s="156"/>
      <c r="S197" s="156"/>
      <c r="T197" s="156"/>
      <c r="U197" s="156"/>
      <c r="V197" s="156"/>
      <c r="W197" s="156"/>
      <c r="X197" s="156"/>
      <c r="Y197" s="156"/>
      <c r="Z197" s="146"/>
      <c r="AA197" s="146"/>
      <c r="AB197" s="146"/>
      <c r="AC197" s="146"/>
      <c r="AD197" s="146"/>
      <c r="AE197" s="146"/>
      <c r="AF197" s="146"/>
      <c r="AG197" s="146" t="s">
        <v>275</v>
      </c>
      <c r="AH197" s="146"/>
      <c r="AI197" s="146"/>
      <c r="AJ197" s="146"/>
      <c r="AK197" s="146"/>
      <c r="AL197" s="146"/>
      <c r="AM197" s="146"/>
      <c r="AN197" s="146"/>
      <c r="AO197" s="146"/>
      <c r="AP197" s="146"/>
      <c r="AQ197" s="146"/>
      <c r="AR197" s="146"/>
      <c r="AS197" s="146"/>
      <c r="AT197" s="146"/>
      <c r="AU197" s="146"/>
      <c r="AV197" s="146"/>
      <c r="AW197" s="146"/>
      <c r="AX197" s="146"/>
      <c r="AY197" s="146"/>
      <c r="AZ197" s="146"/>
      <c r="BA197" s="182" t="str">
        <f>C197</f>
        <v>se zřízením štěrkopískového lože pod trubky a s jejich obsypem v průměrném celkovém množství do 0,15 m3/m,</v>
      </c>
      <c r="BB197" s="146"/>
      <c r="BC197" s="146"/>
      <c r="BD197" s="146"/>
      <c r="BE197" s="146"/>
      <c r="BF197" s="146"/>
      <c r="BG197" s="146"/>
      <c r="BH197" s="146"/>
    </row>
    <row r="198" spans="1:60" outlineLevel="2" x14ac:dyDescent="0.25">
      <c r="A198" s="153"/>
      <c r="B198" s="154"/>
      <c r="C198" s="191" t="s">
        <v>905</v>
      </c>
      <c r="D198" s="189"/>
      <c r="E198" s="190">
        <v>256.39999999999998</v>
      </c>
      <c r="F198" s="156"/>
      <c r="G198" s="156"/>
      <c r="H198" s="156"/>
      <c r="I198" s="156"/>
      <c r="J198" s="156"/>
      <c r="K198" s="156"/>
      <c r="L198" s="156"/>
      <c r="M198" s="156"/>
      <c r="N198" s="155"/>
      <c r="O198" s="155"/>
      <c r="P198" s="155"/>
      <c r="Q198" s="155"/>
      <c r="R198" s="156"/>
      <c r="S198" s="156"/>
      <c r="T198" s="156"/>
      <c r="U198" s="156"/>
      <c r="V198" s="156"/>
      <c r="W198" s="156"/>
      <c r="X198" s="156"/>
      <c r="Y198" s="156"/>
      <c r="Z198" s="146"/>
      <c r="AA198" s="146"/>
      <c r="AB198" s="146"/>
      <c r="AC198" s="146"/>
      <c r="AD198" s="146"/>
      <c r="AE198" s="146"/>
      <c r="AF198" s="146"/>
      <c r="AG198" s="146" t="s">
        <v>271</v>
      </c>
      <c r="AH198" s="146">
        <v>0</v>
      </c>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row>
    <row r="199" spans="1:60" ht="20.399999999999999" outlineLevel="1" x14ac:dyDescent="0.25">
      <c r="A199" s="168">
        <v>25</v>
      </c>
      <c r="B199" s="169" t="s">
        <v>906</v>
      </c>
      <c r="C199" s="184" t="s">
        <v>476</v>
      </c>
      <c r="D199" s="170" t="s">
        <v>283</v>
      </c>
      <c r="E199" s="171">
        <v>256.39999999999998</v>
      </c>
      <c r="F199" s="172"/>
      <c r="G199" s="173">
        <f>ROUND(E199*F199,2)</f>
        <v>0</v>
      </c>
      <c r="H199" s="172"/>
      <c r="I199" s="173">
        <f>ROUND(E199*H199,2)</f>
        <v>0</v>
      </c>
      <c r="J199" s="172"/>
      <c r="K199" s="173">
        <f>ROUND(E199*J199,2)</f>
        <v>0</v>
      </c>
      <c r="L199" s="173">
        <v>21</v>
      </c>
      <c r="M199" s="173">
        <f>G199*(1+L199/100)</f>
        <v>0</v>
      </c>
      <c r="N199" s="171">
        <v>4.8000000000000001E-4</v>
      </c>
      <c r="O199" s="171">
        <f>ROUND(E199*N199,2)</f>
        <v>0.12</v>
      </c>
      <c r="P199" s="171">
        <v>0</v>
      </c>
      <c r="Q199" s="171">
        <f>ROUND(E199*P199,2)</f>
        <v>0</v>
      </c>
      <c r="R199" s="173" t="s">
        <v>477</v>
      </c>
      <c r="S199" s="173" t="s">
        <v>266</v>
      </c>
      <c r="T199" s="174" t="s">
        <v>266</v>
      </c>
      <c r="U199" s="156">
        <v>0</v>
      </c>
      <c r="V199" s="156">
        <f>ROUND(E199*U199,2)</f>
        <v>0</v>
      </c>
      <c r="W199" s="156"/>
      <c r="X199" s="156" t="s">
        <v>478</v>
      </c>
      <c r="Y199" s="156" t="s">
        <v>182</v>
      </c>
      <c r="Z199" s="146"/>
      <c r="AA199" s="146"/>
      <c r="AB199" s="146"/>
      <c r="AC199" s="146"/>
      <c r="AD199" s="146"/>
      <c r="AE199" s="146"/>
      <c r="AF199" s="146"/>
      <c r="AG199" s="146" t="s">
        <v>672</v>
      </c>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row>
    <row r="200" spans="1:60" outlineLevel="2" x14ac:dyDescent="0.25">
      <c r="A200" s="153"/>
      <c r="B200" s="154"/>
      <c r="C200" s="191" t="s">
        <v>905</v>
      </c>
      <c r="D200" s="189"/>
      <c r="E200" s="190">
        <v>256.39999999999998</v>
      </c>
      <c r="F200" s="156"/>
      <c r="G200" s="156"/>
      <c r="H200" s="156"/>
      <c r="I200" s="156"/>
      <c r="J200" s="156"/>
      <c r="K200" s="156"/>
      <c r="L200" s="156"/>
      <c r="M200" s="156"/>
      <c r="N200" s="155"/>
      <c r="O200" s="155"/>
      <c r="P200" s="155"/>
      <c r="Q200" s="155"/>
      <c r="R200" s="156"/>
      <c r="S200" s="156"/>
      <c r="T200" s="156"/>
      <c r="U200" s="156"/>
      <c r="V200" s="156"/>
      <c r="W200" s="156"/>
      <c r="X200" s="156"/>
      <c r="Y200" s="156"/>
      <c r="Z200" s="146"/>
      <c r="AA200" s="146"/>
      <c r="AB200" s="146"/>
      <c r="AC200" s="146"/>
      <c r="AD200" s="146"/>
      <c r="AE200" s="146"/>
      <c r="AF200" s="146"/>
      <c r="AG200" s="146" t="s">
        <v>271</v>
      </c>
      <c r="AH200" s="146">
        <v>0</v>
      </c>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row>
    <row r="201" spans="1:60" x14ac:dyDescent="0.25">
      <c r="A201" s="161" t="s">
        <v>174</v>
      </c>
      <c r="B201" s="162" t="s">
        <v>93</v>
      </c>
      <c r="C201" s="183" t="s">
        <v>94</v>
      </c>
      <c r="D201" s="163"/>
      <c r="E201" s="164"/>
      <c r="F201" s="165"/>
      <c r="G201" s="165">
        <f>SUMIF(AG202:AG203,"&lt;&gt;NOR",G202:G203)</f>
        <v>0</v>
      </c>
      <c r="H201" s="165"/>
      <c r="I201" s="165">
        <f>SUM(I202:I203)</f>
        <v>0</v>
      </c>
      <c r="J201" s="165"/>
      <c r="K201" s="165">
        <f>SUM(K202:K203)</f>
        <v>0</v>
      </c>
      <c r="L201" s="165"/>
      <c r="M201" s="165">
        <f>SUM(M202:M203)</f>
        <v>0</v>
      </c>
      <c r="N201" s="164"/>
      <c r="O201" s="164">
        <f>SUM(O202:O203)</f>
        <v>0.1</v>
      </c>
      <c r="P201" s="164"/>
      <c r="Q201" s="164">
        <f>SUM(Q202:Q203)</f>
        <v>0</v>
      </c>
      <c r="R201" s="165"/>
      <c r="S201" s="165"/>
      <c r="T201" s="166"/>
      <c r="U201" s="160"/>
      <c r="V201" s="160">
        <f>SUM(V202:V203)</f>
        <v>1.25</v>
      </c>
      <c r="W201" s="160"/>
      <c r="X201" s="160"/>
      <c r="Y201" s="160"/>
      <c r="AG201" t="s">
        <v>175</v>
      </c>
    </row>
    <row r="202" spans="1:60" outlineLevel="1" x14ac:dyDescent="0.25">
      <c r="A202" s="168">
        <v>26</v>
      </c>
      <c r="B202" s="169" t="s">
        <v>907</v>
      </c>
      <c r="C202" s="184" t="s">
        <v>908</v>
      </c>
      <c r="D202" s="170" t="s">
        <v>257</v>
      </c>
      <c r="E202" s="171">
        <v>2</v>
      </c>
      <c r="F202" s="172"/>
      <c r="G202" s="173">
        <f>ROUND(E202*F202,2)</f>
        <v>0</v>
      </c>
      <c r="H202" s="172"/>
      <c r="I202" s="173">
        <f>ROUND(E202*H202,2)</f>
        <v>0</v>
      </c>
      <c r="J202" s="172"/>
      <c r="K202" s="173">
        <f>ROUND(E202*J202,2)</f>
        <v>0</v>
      </c>
      <c r="L202" s="173">
        <v>21</v>
      </c>
      <c r="M202" s="173">
        <f>G202*(1+L202/100)</f>
        <v>0</v>
      </c>
      <c r="N202" s="171">
        <v>5.0450000000000002E-2</v>
      </c>
      <c r="O202" s="171">
        <f>ROUND(E202*N202,2)</f>
        <v>0.1</v>
      </c>
      <c r="P202" s="171">
        <v>0</v>
      </c>
      <c r="Q202" s="171">
        <f>ROUND(E202*P202,2)</f>
        <v>0</v>
      </c>
      <c r="R202" s="173"/>
      <c r="S202" s="173" t="s">
        <v>179</v>
      </c>
      <c r="T202" s="174" t="s">
        <v>266</v>
      </c>
      <c r="U202" s="156">
        <v>0.623</v>
      </c>
      <c r="V202" s="156">
        <f>ROUND(E202*U202,2)</f>
        <v>1.25</v>
      </c>
      <c r="W202" s="156"/>
      <c r="X202" s="156" t="s">
        <v>253</v>
      </c>
      <c r="Y202" s="156" t="s">
        <v>182</v>
      </c>
      <c r="Z202" s="146"/>
      <c r="AA202" s="146"/>
      <c r="AB202" s="146"/>
      <c r="AC202" s="146"/>
      <c r="AD202" s="146"/>
      <c r="AE202" s="146"/>
      <c r="AF202" s="146"/>
      <c r="AG202" s="146" t="s">
        <v>254</v>
      </c>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row>
    <row r="203" spans="1:60" outlineLevel="2" x14ac:dyDescent="0.25">
      <c r="A203" s="153"/>
      <c r="B203" s="154"/>
      <c r="C203" s="513" t="s">
        <v>909</v>
      </c>
      <c r="D203" s="514"/>
      <c r="E203" s="514"/>
      <c r="F203" s="514"/>
      <c r="G203" s="514"/>
      <c r="H203" s="156"/>
      <c r="I203" s="156"/>
      <c r="J203" s="156"/>
      <c r="K203" s="156"/>
      <c r="L203" s="156"/>
      <c r="M203" s="156"/>
      <c r="N203" s="155"/>
      <c r="O203" s="155"/>
      <c r="P203" s="155"/>
      <c r="Q203" s="155"/>
      <c r="R203" s="156"/>
      <c r="S203" s="156"/>
      <c r="T203" s="156"/>
      <c r="U203" s="156"/>
      <c r="V203" s="156"/>
      <c r="W203" s="156"/>
      <c r="X203" s="156"/>
      <c r="Y203" s="156"/>
      <c r="Z203" s="146"/>
      <c r="AA203" s="146"/>
      <c r="AB203" s="146"/>
      <c r="AC203" s="146"/>
      <c r="AD203" s="146"/>
      <c r="AE203" s="146"/>
      <c r="AF203" s="146"/>
      <c r="AG203" s="146" t="s">
        <v>185</v>
      </c>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row>
    <row r="204" spans="1:60" x14ac:dyDescent="0.25">
      <c r="A204" s="161" t="s">
        <v>174</v>
      </c>
      <c r="B204" s="162" t="s">
        <v>95</v>
      </c>
      <c r="C204" s="183" t="s">
        <v>96</v>
      </c>
      <c r="D204" s="163"/>
      <c r="E204" s="164"/>
      <c r="F204" s="165"/>
      <c r="G204" s="165">
        <f>SUMIF(AG205:AG225,"&lt;&gt;NOR",G205:G225)</f>
        <v>0</v>
      </c>
      <c r="H204" s="165"/>
      <c r="I204" s="165">
        <f>SUM(I205:I225)</f>
        <v>0</v>
      </c>
      <c r="J204" s="165"/>
      <c r="K204" s="165">
        <f>SUM(K205:K225)</f>
        <v>0</v>
      </c>
      <c r="L204" s="165"/>
      <c r="M204" s="165">
        <f>SUM(M205:M225)</f>
        <v>0</v>
      </c>
      <c r="N204" s="164"/>
      <c r="O204" s="164">
        <f>SUM(O205:O225)</f>
        <v>44.239999999999995</v>
      </c>
      <c r="P204" s="164"/>
      <c r="Q204" s="164">
        <f>SUM(Q205:Q225)</f>
        <v>0</v>
      </c>
      <c r="R204" s="165"/>
      <c r="S204" s="165"/>
      <c r="T204" s="166"/>
      <c r="U204" s="160"/>
      <c r="V204" s="160">
        <f>SUM(V205:V225)</f>
        <v>40.56</v>
      </c>
      <c r="W204" s="160"/>
      <c r="X204" s="160"/>
      <c r="Y204" s="160"/>
      <c r="AG204" t="s">
        <v>175</v>
      </c>
    </row>
    <row r="205" spans="1:60" outlineLevel="1" x14ac:dyDescent="0.25">
      <c r="A205" s="168">
        <v>27</v>
      </c>
      <c r="B205" s="169" t="s">
        <v>910</v>
      </c>
      <c r="C205" s="184" t="s">
        <v>911</v>
      </c>
      <c r="D205" s="170" t="s">
        <v>343</v>
      </c>
      <c r="E205" s="171">
        <v>23.13</v>
      </c>
      <c r="F205" s="172"/>
      <c r="G205" s="173">
        <f>ROUND(E205*F205,2)</f>
        <v>0</v>
      </c>
      <c r="H205" s="172"/>
      <c r="I205" s="173">
        <f>ROUND(E205*H205,2)</f>
        <v>0</v>
      </c>
      <c r="J205" s="172"/>
      <c r="K205" s="173">
        <f>ROUND(E205*J205,2)</f>
        <v>0</v>
      </c>
      <c r="L205" s="173">
        <v>21</v>
      </c>
      <c r="M205" s="173">
        <f>G205*(1+L205/100)</f>
        <v>0</v>
      </c>
      <c r="N205" s="171">
        <v>1.8907700000000001</v>
      </c>
      <c r="O205" s="171">
        <f>ROUND(E205*N205,2)</f>
        <v>43.73</v>
      </c>
      <c r="P205" s="171">
        <v>0</v>
      </c>
      <c r="Q205" s="171">
        <f>ROUND(E205*P205,2)</f>
        <v>0</v>
      </c>
      <c r="R205" s="173" t="s">
        <v>430</v>
      </c>
      <c r="S205" s="173" t="s">
        <v>266</v>
      </c>
      <c r="T205" s="174" t="s">
        <v>266</v>
      </c>
      <c r="U205" s="156">
        <v>1.7</v>
      </c>
      <c r="V205" s="156">
        <f>ROUND(E205*U205,2)</f>
        <v>39.32</v>
      </c>
      <c r="W205" s="156"/>
      <c r="X205" s="156" t="s">
        <v>253</v>
      </c>
      <c r="Y205" s="156" t="s">
        <v>182</v>
      </c>
      <c r="Z205" s="146"/>
      <c r="AA205" s="146"/>
      <c r="AB205" s="146"/>
      <c r="AC205" s="146"/>
      <c r="AD205" s="146"/>
      <c r="AE205" s="146"/>
      <c r="AF205" s="146"/>
      <c r="AG205" s="146" t="s">
        <v>912</v>
      </c>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row>
    <row r="206" spans="1:60" outlineLevel="2" x14ac:dyDescent="0.25">
      <c r="A206" s="153"/>
      <c r="B206" s="154"/>
      <c r="C206" s="524" t="s">
        <v>913</v>
      </c>
      <c r="D206" s="525"/>
      <c r="E206" s="525"/>
      <c r="F206" s="525"/>
      <c r="G206" s="525"/>
      <c r="H206" s="156"/>
      <c r="I206" s="156"/>
      <c r="J206" s="156"/>
      <c r="K206" s="156"/>
      <c r="L206" s="156"/>
      <c r="M206" s="156"/>
      <c r="N206" s="155"/>
      <c r="O206" s="155"/>
      <c r="P206" s="155"/>
      <c r="Q206" s="155"/>
      <c r="R206" s="156"/>
      <c r="S206" s="156"/>
      <c r="T206" s="156"/>
      <c r="U206" s="156"/>
      <c r="V206" s="156"/>
      <c r="W206" s="156"/>
      <c r="X206" s="156"/>
      <c r="Y206" s="156"/>
      <c r="Z206" s="146"/>
      <c r="AA206" s="146"/>
      <c r="AB206" s="146"/>
      <c r="AC206" s="146"/>
      <c r="AD206" s="146"/>
      <c r="AE206" s="146"/>
      <c r="AF206" s="146"/>
      <c r="AG206" s="146" t="s">
        <v>275</v>
      </c>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row>
    <row r="207" spans="1:60" outlineLevel="2" x14ac:dyDescent="0.25">
      <c r="A207" s="153"/>
      <c r="B207" s="154"/>
      <c r="C207" s="191" t="s">
        <v>792</v>
      </c>
      <c r="D207" s="189"/>
      <c r="E207" s="190"/>
      <c r="F207" s="156"/>
      <c r="G207" s="156"/>
      <c r="H207" s="156"/>
      <c r="I207" s="156"/>
      <c r="J207" s="156"/>
      <c r="K207" s="156"/>
      <c r="L207" s="156"/>
      <c r="M207" s="156"/>
      <c r="N207" s="155"/>
      <c r="O207" s="155"/>
      <c r="P207" s="155"/>
      <c r="Q207" s="155"/>
      <c r="R207" s="156"/>
      <c r="S207" s="156"/>
      <c r="T207" s="156"/>
      <c r="U207" s="156"/>
      <c r="V207" s="156"/>
      <c r="W207" s="156"/>
      <c r="X207" s="156"/>
      <c r="Y207" s="156"/>
      <c r="Z207" s="146"/>
      <c r="AA207" s="146"/>
      <c r="AB207" s="146"/>
      <c r="AC207" s="146"/>
      <c r="AD207" s="146"/>
      <c r="AE207" s="146"/>
      <c r="AF207" s="146"/>
      <c r="AG207" s="146" t="s">
        <v>271</v>
      </c>
      <c r="AH207" s="146">
        <v>0</v>
      </c>
      <c r="AI207" s="146"/>
      <c r="AJ207" s="146"/>
      <c r="AK207" s="146"/>
      <c r="AL207" s="146"/>
      <c r="AM207" s="146"/>
      <c r="AN207" s="146"/>
      <c r="AO207" s="146"/>
      <c r="AP207" s="146"/>
      <c r="AQ207" s="146"/>
      <c r="AR207" s="146"/>
      <c r="AS207" s="146"/>
      <c r="AT207" s="146"/>
      <c r="AU207" s="146"/>
      <c r="AV207" s="146"/>
      <c r="AW207" s="146"/>
      <c r="AX207" s="146"/>
      <c r="AY207" s="146"/>
      <c r="AZ207" s="146"/>
      <c r="BA207" s="146"/>
      <c r="BB207" s="146"/>
      <c r="BC207" s="146"/>
      <c r="BD207" s="146"/>
      <c r="BE207" s="146"/>
      <c r="BF207" s="146"/>
      <c r="BG207" s="146"/>
      <c r="BH207" s="146"/>
    </row>
    <row r="208" spans="1:60" outlineLevel="3" x14ac:dyDescent="0.25">
      <c r="A208" s="153"/>
      <c r="B208" s="154"/>
      <c r="C208" s="191" t="s">
        <v>914</v>
      </c>
      <c r="D208" s="189"/>
      <c r="E208" s="190">
        <v>0.72</v>
      </c>
      <c r="F208" s="156"/>
      <c r="G208" s="156"/>
      <c r="H208" s="156"/>
      <c r="I208" s="156"/>
      <c r="J208" s="156"/>
      <c r="K208" s="156"/>
      <c r="L208" s="156"/>
      <c r="M208" s="156"/>
      <c r="N208" s="155"/>
      <c r="O208" s="155"/>
      <c r="P208" s="155"/>
      <c r="Q208" s="155"/>
      <c r="R208" s="156"/>
      <c r="S208" s="156"/>
      <c r="T208" s="156"/>
      <c r="U208" s="156"/>
      <c r="V208" s="156"/>
      <c r="W208" s="156"/>
      <c r="X208" s="156"/>
      <c r="Y208" s="156"/>
      <c r="Z208" s="146"/>
      <c r="AA208" s="146"/>
      <c r="AB208" s="146"/>
      <c r="AC208" s="146"/>
      <c r="AD208" s="146"/>
      <c r="AE208" s="146"/>
      <c r="AF208" s="146"/>
      <c r="AG208" s="146" t="s">
        <v>271</v>
      </c>
      <c r="AH208" s="146">
        <v>0</v>
      </c>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row>
    <row r="209" spans="1:60" outlineLevel="3" x14ac:dyDescent="0.25">
      <c r="A209" s="153"/>
      <c r="B209" s="154"/>
      <c r="C209" s="191" t="s">
        <v>915</v>
      </c>
      <c r="D209" s="189"/>
      <c r="E209" s="190">
        <v>0.54</v>
      </c>
      <c r="F209" s="156"/>
      <c r="G209" s="156"/>
      <c r="H209" s="156"/>
      <c r="I209" s="156"/>
      <c r="J209" s="156"/>
      <c r="K209" s="156"/>
      <c r="L209" s="156"/>
      <c r="M209" s="156"/>
      <c r="N209" s="155"/>
      <c r="O209" s="155"/>
      <c r="P209" s="155"/>
      <c r="Q209" s="155"/>
      <c r="R209" s="156"/>
      <c r="S209" s="156"/>
      <c r="T209" s="156"/>
      <c r="U209" s="156"/>
      <c r="V209" s="156"/>
      <c r="W209" s="156"/>
      <c r="X209" s="156"/>
      <c r="Y209" s="156"/>
      <c r="Z209" s="146"/>
      <c r="AA209" s="146"/>
      <c r="AB209" s="146"/>
      <c r="AC209" s="146"/>
      <c r="AD209" s="146"/>
      <c r="AE209" s="146"/>
      <c r="AF209" s="146"/>
      <c r="AG209" s="146" t="s">
        <v>271</v>
      </c>
      <c r="AH209" s="146">
        <v>0</v>
      </c>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row>
    <row r="210" spans="1:60" outlineLevel="3" x14ac:dyDescent="0.25">
      <c r="A210" s="153"/>
      <c r="B210" s="154"/>
      <c r="C210" s="191" t="s">
        <v>916</v>
      </c>
      <c r="D210" s="189"/>
      <c r="E210" s="190">
        <v>4.95</v>
      </c>
      <c r="F210" s="156"/>
      <c r="G210" s="156"/>
      <c r="H210" s="156"/>
      <c r="I210" s="156"/>
      <c r="J210" s="156"/>
      <c r="K210" s="156"/>
      <c r="L210" s="156"/>
      <c r="M210" s="156"/>
      <c r="N210" s="155"/>
      <c r="O210" s="155"/>
      <c r="P210" s="155"/>
      <c r="Q210" s="155"/>
      <c r="R210" s="156"/>
      <c r="S210" s="156"/>
      <c r="T210" s="156"/>
      <c r="U210" s="156"/>
      <c r="V210" s="156"/>
      <c r="W210" s="156"/>
      <c r="X210" s="156"/>
      <c r="Y210" s="156"/>
      <c r="Z210" s="146"/>
      <c r="AA210" s="146"/>
      <c r="AB210" s="146"/>
      <c r="AC210" s="146"/>
      <c r="AD210" s="146"/>
      <c r="AE210" s="146"/>
      <c r="AF210" s="146"/>
      <c r="AG210" s="146" t="s">
        <v>271</v>
      </c>
      <c r="AH210" s="146">
        <v>0</v>
      </c>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row>
    <row r="211" spans="1:60" outlineLevel="3" x14ac:dyDescent="0.25">
      <c r="A211" s="153"/>
      <c r="B211" s="154"/>
      <c r="C211" s="191" t="s">
        <v>917</v>
      </c>
      <c r="D211" s="189"/>
      <c r="E211" s="190">
        <v>0.27</v>
      </c>
      <c r="F211" s="156"/>
      <c r="G211" s="156"/>
      <c r="H211" s="156"/>
      <c r="I211" s="156"/>
      <c r="J211" s="156"/>
      <c r="K211" s="156"/>
      <c r="L211" s="156"/>
      <c r="M211" s="156"/>
      <c r="N211" s="155"/>
      <c r="O211" s="155"/>
      <c r="P211" s="155"/>
      <c r="Q211" s="155"/>
      <c r="R211" s="156"/>
      <c r="S211" s="156"/>
      <c r="T211" s="156"/>
      <c r="U211" s="156"/>
      <c r="V211" s="156"/>
      <c r="W211" s="156"/>
      <c r="X211" s="156"/>
      <c r="Y211" s="156"/>
      <c r="Z211" s="146"/>
      <c r="AA211" s="146"/>
      <c r="AB211" s="146"/>
      <c r="AC211" s="146"/>
      <c r="AD211" s="146"/>
      <c r="AE211" s="146"/>
      <c r="AF211" s="146"/>
      <c r="AG211" s="146" t="s">
        <v>271</v>
      </c>
      <c r="AH211" s="146">
        <v>0</v>
      </c>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row>
    <row r="212" spans="1:60" outlineLevel="3" x14ac:dyDescent="0.25">
      <c r="A212" s="153"/>
      <c r="B212" s="154"/>
      <c r="C212" s="191" t="s">
        <v>918</v>
      </c>
      <c r="D212" s="189"/>
      <c r="E212" s="190">
        <v>11.07</v>
      </c>
      <c r="F212" s="156"/>
      <c r="G212" s="156"/>
      <c r="H212" s="156"/>
      <c r="I212" s="156"/>
      <c r="J212" s="156"/>
      <c r="K212" s="156"/>
      <c r="L212" s="156"/>
      <c r="M212" s="156"/>
      <c r="N212" s="155"/>
      <c r="O212" s="155"/>
      <c r="P212" s="155"/>
      <c r="Q212" s="155"/>
      <c r="R212" s="156"/>
      <c r="S212" s="156"/>
      <c r="T212" s="156"/>
      <c r="U212" s="156"/>
      <c r="V212" s="156"/>
      <c r="W212" s="156"/>
      <c r="X212" s="156"/>
      <c r="Y212" s="156"/>
      <c r="Z212" s="146"/>
      <c r="AA212" s="146"/>
      <c r="AB212" s="146"/>
      <c r="AC212" s="146"/>
      <c r="AD212" s="146"/>
      <c r="AE212" s="146"/>
      <c r="AF212" s="146"/>
      <c r="AG212" s="146" t="s">
        <v>271</v>
      </c>
      <c r="AH212" s="146">
        <v>0</v>
      </c>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row>
    <row r="213" spans="1:60" outlineLevel="3" x14ac:dyDescent="0.25">
      <c r="A213" s="153"/>
      <c r="B213" s="154"/>
      <c r="C213" s="191" t="s">
        <v>919</v>
      </c>
      <c r="D213" s="189"/>
      <c r="E213" s="190">
        <v>2.1150000000000002</v>
      </c>
      <c r="F213" s="156"/>
      <c r="G213" s="156"/>
      <c r="H213" s="156"/>
      <c r="I213" s="156"/>
      <c r="J213" s="156"/>
      <c r="K213" s="156"/>
      <c r="L213" s="156"/>
      <c r="M213" s="156"/>
      <c r="N213" s="155"/>
      <c r="O213" s="155"/>
      <c r="P213" s="155"/>
      <c r="Q213" s="155"/>
      <c r="R213" s="156"/>
      <c r="S213" s="156"/>
      <c r="T213" s="156"/>
      <c r="U213" s="156"/>
      <c r="V213" s="156"/>
      <c r="W213" s="156"/>
      <c r="X213" s="156"/>
      <c r="Y213" s="156"/>
      <c r="Z213" s="146"/>
      <c r="AA213" s="146"/>
      <c r="AB213" s="146"/>
      <c r="AC213" s="146"/>
      <c r="AD213" s="146"/>
      <c r="AE213" s="146"/>
      <c r="AF213" s="146"/>
      <c r="AG213" s="146" t="s">
        <v>271</v>
      </c>
      <c r="AH213" s="146">
        <v>0</v>
      </c>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row>
    <row r="214" spans="1:60" outlineLevel="3" x14ac:dyDescent="0.25">
      <c r="A214" s="153"/>
      <c r="B214" s="154"/>
      <c r="C214" s="191" t="s">
        <v>920</v>
      </c>
      <c r="D214" s="189"/>
      <c r="E214" s="190">
        <v>2.1150000000000002</v>
      </c>
      <c r="F214" s="156"/>
      <c r="G214" s="156"/>
      <c r="H214" s="156"/>
      <c r="I214" s="156"/>
      <c r="J214" s="156"/>
      <c r="K214" s="156"/>
      <c r="L214" s="156"/>
      <c r="M214" s="156"/>
      <c r="N214" s="155"/>
      <c r="O214" s="155"/>
      <c r="P214" s="155"/>
      <c r="Q214" s="155"/>
      <c r="R214" s="156"/>
      <c r="S214" s="156"/>
      <c r="T214" s="156"/>
      <c r="U214" s="156"/>
      <c r="V214" s="156"/>
      <c r="W214" s="156"/>
      <c r="X214" s="156"/>
      <c r="Y214" s="156"/>
      <c r="Z214" s="146"/>
      <c r="AA214" s="146"/>
      <c r="AB214" s="146"/>
      <c r="AC214" s="146"/>
      <c r="AD214" s="146"/>
      <c r="AE214" s="146"/>
      <c r="AF214" s="146"/>
      <c r="AG214" s="146" t="s">
        <v>271</v>
      </c>
      <c r="AH214" s="146">
        <v>0</v>
      </c>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row>
    <row r="215" spans="1:60" outlineLevel="3" x14ac:dyDescent="0.25">
      <c r="A215" s="153"/>
      <c r="B215" s="154"/>
      <c r="C215" s="191" t="s">
        <v>800</v>
      </c>
      <c r="D215" s="189"/>
      <c r="E215" s="190"/>
      <c r="F215" s="156"/>
      <c r="G215" s="156"/>
      <c r="H215" s="156"/>
      <c r="I215" s="156"/>
      <c r="J215" s="156"/>
      <c r="K215" s="156"/>
      <c r="L215" s="156"/>
      <c r="M215" s="156"/>
      <c r="N215" s="155"/>
      <c r="O215" s="155"/>
      <c r="P215" s="155"/>
      <c r="Q215" s="155"/>
      <c r="R215" s="156"/>
      <c r="S215" s="156"/>
      <c r="T215" s="156"/>
      <c r="U215" s="156"/>
      <c r="V215" s="156"/>
      <c r="W215" s="156"/>
      <c r="X215" s="156"/>
      <c r="Y215" s="156"/>
      <c r="Z215" s="146"/>
      <c r="AA215" s="146"/>
      <c r="AB215" s="146"/>
      <c r="AC215" s="146"/>
      <c r="AD215" s="146"/>
      <c r="AE215" s="146"/>
      <c r="AF215" s="146"/>
      <c r="AG215" s="146" t="s">
        <v>271</v>
      </c>
      <c r="AH215" s="146">
        <v>0</v>
      </c>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row>
    <row r="216" spans="1:60" outlineLevel="3" x14ac:dyDescent="0.25">
      <c r="A216" s="153"/>
      <c r="B216" s="154"/>
      <c r="C216" s="191" t="s">
        <v>921</v>
      </c>
      <c r="D216" s="189"/>
      <c r="E216" s="190">
        <v>1.26</v>
      </c>
      <c r="F216" s="156"/>
      <c r="G216" s="156"/>
      <c r="H216" s="156"/>
      <c r="I216" s="156"/>
      <c r="J216" s="156"/>
      <c r="K216" s="156"/>
      <c r="L216" s="156"/>
      <c r="M216" s="156"/>
      <c r="N216" s="155"/>
      <c r="O216" s="155"/>
      <c r="P216" s="155"/>
      <c r="Q216" s="155"/>
      <c r="R216" s="156"/>
      <c r="S216" s="156"/>
      <c r="T216" s="156"/>
      <c r="U216" s="156"/>
      <c r="V216" s="156"/>
      <c r="W216" s="156"/>
      <c r="X216" s="156"/>
      <c r="Y216" s="156"/>
      <c r="Z216" s="146"/>
      <c r="AA216" s="146"/>
      <c r="AB216" s="146"/>
      <c r="AC216" s="146"/>
      <c r="AD216" s="146"/>
      <c r="AE216" s="146"/>
      <c r="AF216" s="146"/>
      <c r="AG216" s="146" t="s">
        <v>271</v>
      </c>
      <c r="AH216" s="146">
        <v>0</v>
      </c>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row>
    <row r="217" spans="1:60" outlineLevel="3" x14ac:dyDescent="0.25">
      <c r="A217" s="153"/>
      <c r="B217" s="154"/>
      <c r="C217" s="191" t="s">
        <v>922</v>
      </c>
      <c r="D217" s="189"/>
      <c r="E217" s="190">
        <v>0.09</v>
      </c>
      <c r="F217" s="156"/>
      <c r="G217" s="156"/>
      <c r="H217" s="156"/>
      <c r="I217" s="156"/>
      <c r="J217" s="156"/>
      <c r="K217" s="156"/>
      <c r="L217" s="156"/>
      <c r="M217" s="156"/>
      <c r="N217" s="155"/>
      <c r="O217" s="155"/>
      <c r="P217" s="155"/>
      <c r="Q217" s="155"/>
      <c r="R217" s="156"/>
      <c r="S217" s="156"/>
      <c r="T217" s="156"/>
      <c r="U217" s="156"/>
      <c r="V217" s="156"/>
      <c r="W217" s="156"/>
      <c r="X217" s="156"/>
      <c r="Y217" s="156"/>
      <c r="Z217" s="146"/>
      <c r="AA217" s="146"/>
      <c r="AB217" s="146"/>
      <c r="AC217" s="146"/>
      <c r="AD217" s="146"/>
      <c r="AE217" s="146"/>
      <c r="AF217" s="146"/>
      <c r="AG217" s="146" t="s">
        <v>271</v>
      </c>
      <c r="AH217" s="146">
        <v>0</v>
      </c>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row>
    <row r="218" spans="1:60" outlineLevel="1" x14ac:dyDescent="0.25">
      <c r="A218" s="168">
        <v>28</v>
      </c>
      <c r="B218" s="169" t="s">
        <v>923</v>
      </c>
      <c r="C218" s="184" t="s">
        <v>924</v>
      </c>
      <c r="D218" s="170" t="s">
        <v>343</v>
      </c>
      <c r="E218" s="171">
        <v>0.2</v>
      </c>
      <c r="F218" s="172"/>
      <c r="G218" s="173">
        <f>ROUND(E218*F218,2)</f>
        <v>0</v>
      </c>
      <c r="H218" s="172"/>
      <c r="I218" s="173">
        <f>ROUND(E218*H218,2)</f>
        <v>0</v>
      </c>
      <c r="J218" s="172"/>
      <c r="K218" s="173">
        <f>ROUND(E218*J218,2)</f>
        <v>0</v>
      </c>
      <c r="L218" s="173">
        <v>21</v>
      </c>
      <c r="M218" s="173">
        <f>G218*(1+L218/100)</f>
        <v>0</v>
      </c>
      <c r="N218" s="171">
        <v>2.5</v>
      </c>
      <c r="O218" s="171">
        <f>ROUND(E218*N218,2)</f>
        <v>0.5</v>
      </c>
      <c r="P218" s="171">
        <v>0</v>
      </c>
      <c r="Q218" s="171">
        <f>ROUND(E218*P218,2)</f>
        <v>0</v>
      </c>
      <c r="R218" s="173" t="s">
        <v>430</v>
      </c>
      <c r="S218" s="173" t="s">
        <v>266</v>
      </c>
      <c r="T218" s="174" t="s">
        <v>266</v>
      </c>
      <c r="U218" s="156">
        <v>1.19</v>
      </c>
      <c r="V218" s="156">
        <f>ROUND(E218*U218,2)</f>
        <v>0.24</v>
      </c>
      <c r="W218" s="156"/>
      <c r="X218" s="156" t="s">
        <v>253</v>
      </c>
      <c r="Y218" s="156" t="s">
        <v>182</v>
      </c>
      <c r="Z218" s="146"/>
      <c r="AA218" s="146"/>
      <c r="AB218" s="146"/>
      <c r="AC218" s="146"/>
      <c r="AD218" s="146"/>
      <c r="AE218" s="146"/>
      <c r="AF218" s="146"/>
      <c r="AG218" s="146" t="s">
        <v>254</v>
      </c>
      <c r="AH218" s="146"/>
      <c r="AI218" s="146"/>
      <c r="AJ218" s="146"/>
      <c r="AK218" s="146"/>
      <c r="AL218" s="146"/>
      <c r="AM218" s="146"/>
      <c r="AN218" s="146"/>
      <c r="AO218" s="146"/>
      <c r="AP218" s="146"/>
      <c r="AQ218" s="146"/>
      <c r="AR218" s="146"/>
      <c r="AS218" s="146"/>
      <c r="AT218" s="146"/>
      <c r="AU218" s="146"/>
      <c r="AV218" s="146"/>
      <c r="AW218" s="146"/>
      <c r="AX218" s="146"/>
      <c r="AY218" s="146"/>
      <c r="AZ218" s="146"/>
      <c r="BA218" s="146"/>
      <c r="BB218" s="146"/>
      <c r="BC218" s="146"/>
      <c r="BD218" s="146"/>
      <c r="BE218" s="146"/>
      <c r="BF218" s="146"/>
      <c r="BG218" s="146"/>
      <c r="BH218" s="146"/>
    </row>
    <row r="219" spans="1:60" outlineLevel="2" x14ac:dyDescent="0.25">
      <c r="A219" s="153"/>
      <c r="B219" s="154"/>
      <c r="C219" s="524" t="s">
        <v>925</v>
      </c>
      <c r="D219" s="525"/>
      <c r="E219" s="525"/>
      <c r="F219" s="525"/>
      <c r="G219" s="525"/>
      <c r="H219" s="156"/>
      <c r="I219" s="156"/>
      <c r="J219" s="156"/>
      <c r="K219" s="156"/>
      <c r="L219" s="156"/>
      <c r="M219" s="156"/>
      <c r="N219" s="155"/>
      <c r="O219" s="155"/>
      <c r="P219" s="155"/>
      <c r="Q219" s="155"/>
      <c r="R219" s="156"/>
      <c r="S219" s="156"/>
      <c r="T219" s="156"/>
      <c r="U219" s="156"/>
      <c r="V219" s="156"/>
      <c r="W219" s="156"/>
      <c r="X219" s="156"/>
      <c r="Y219" s="156"/>
      <c r="Z219" s="146"/>
      <c r="AA219" s="146"/>
      <c r="AB219" s="146"/>
      <c r="AC219" s="146"/>
      <c r="AD219" s="146"/>
      <c r="AE219" s="146"/>
      <c r="AF219" s="146"/>
      <c r="AG219" s="146" t="s">
        <v>275</v>
      </c>
      <c r="AH219" s="146"/>
      <c r="AI219" s="146"/>
      <c r="AJ219" s="146"/>
      <c r="AK219" s="146"/>
      <c r="AL219" s="146"/>
      <c r="AM219" s="146"/>
      <c r="AN219" s="146"/>
      <c r="AO219" s="146"/>
      <c r="AP219" s="146"/>
      <c r="AQ219" s="146"/>
      <c r="AR219" s="146"/>
      <c r="AS219" s="146"/>
      <c r="AT219" s="146"/>
      <c r="AU219" s="146"/>
      <c r="AV219" s="146"/>
      <c r="AW219" s="146"/>
      <c r="AX219" s="146"/>
      <c r="AY219" s="146"/>
      <c r="AZ219" s="146"/>
      <c r="BA219" s="146"/>
      <c r="BB219" s="146"/>
      <c r="BC219" s="146"/>
      <c r="BD219" s="146"/>
      <c r="BE219" s="146"/>
      <c r="BF219" s="146"/>
      <c r="BG219" s="146"/>
      <c r="BH219" s="146"/>
    </row>
    <row r="220" spans="1:60" outlineLevel="2" x14ac:dyDescent="0.25">
      <c r="A220" s="153"/>
      <c r="B220" s="154"/>
      <c r="C220" s="515" t="s">
        <v>926</v>
      </c>
      <c r="D220" s="516"/>
      <c r="E220" s="516"/>
      <c r="F220" s="516"/>
      <c r="G220" s="516"/>
      <c r="H220" s="156"/>
      <c r="I220" s="156"/>
      <c r="J220" s="156"/>
      <c r="K220" s="156"/>
      <c r="L220" s="156"/>
      <c r="M220" s="156"/>
      <c r="N220" s="155"/>
      <c r="O220" s="155"/>
      <c r="P220" s="155"/>
      <c r="Q220" s="155"/>
      <c r="R220" s="156"/>
      <c r="S220" s="156"/>
      <c r="T220" s="156"/>
      <c r="U220" s="156"/>
      <c r="V220" s="156"/>
      <c r="W220" s="156"/>
      <c r="X220" s="156"/>
      <c r="Y220" s="156"/>
      <c r="Z220" s="146"/>
      <c r="AA220" s="146"/>
      <c r="AB220" s="146"/>
      <c r="AC220" s="146"/>
      <c r="AD220" s="146"/>
      <c r="AE220" s="146"/>
      <c r="AF220" s="146"/>
      <c r="AG220" s="146" t="s">
        <v>185</v>
      </c>
      <c r="AH220" s="146"/>
      <c r="AI220" s="146"/>
      <c r="AJ220" s="146"/>
      <c r="AK220" s="146"/>
      <c r="AL220" s="146"/>
      <c r="AM220" s="146"/>
      <c r="AN220" s="146"/>
      <c r="AO220" s="146"/>
      <c r="AP220" s="146"/>
      <c r="AQ220" s="146"/>
      <c r="AR220" s="146"/>
      <c r="AS220" s="146"/>
      <c r="AT220" s="146"/>
      <c r="AU220" s="146"/>
      <c r="AV220" s="146"/>
      <c r="AW220" s="146"/>
      <c r="AX220" s="146"/>
      <c r="AY220" s="146"/>
      <c r="AZ220" s="146"/>
      <c r="BA220" s="146"/>
      <c r="BB220" s="146"/>
      <c r="BC220" s="146"/>
      <c r="BD220" s="146"/>
      <c r="BE220" s="146"/>
      <c r="BF220" s="146"/>
      <c r="BG220" s="146"/>
      <c r="BH220" s="146"/>
    </row>
    <row r="221" spans="1:60" outlineLevel="2" x14ac:dyDescent="0.25">
      <c r="A221" s="153"/>
      <c r="B221" s="154"/>
      <c r="C221" s="191" t="s">
        <v>927</v>
      </c>
      <c r="D221" s="189"/>
      <c r="E221" s="190">
        <v>0.2</v>
      </c>
      <c r="F221" s="156"/>
      <c r="G221" s="156"/>
      <c r="H221" s="156"/>
      <c r="I221" s="156"/>
      <c r="J221" s="156"/>
      <c r="K221" s="156"/>
      <c r="L221" s="156"/>
      <c r="M221" s="156"/>
      <c r="N221" s="155"/>
      <c r="O221" s="155"/>
      <c r="P221" s="155"/>
      <c r="Q221" s="155"/>
      <c r="R221" s="156"/>
      <c r="S221" s="156"/>
      <c r="T221" s="156"/>
      <c r="U221" s="156"/>
      <c r="V221" s="156"/>
      <c r="W221" s="156"/>
      <c r="X221" s="156"/>
      <c r="Y221" s="156"/>
      <c r="Z221" s="146"/>
      <c r="AA221" s="146"/>
      <c r="AB221" s="146"/>
      <c r="AC221" s="146"/>
      <c r="AD221" s="146"/>
      <c r="AE221" s="146"/>
      <c r="AF221" s="146"/>
      <c r="AG221" s="146" t="s">
        <v>271</v>
      </c>
      <c r="AH221" s="146">
        <v>0</v>
      </c>
      <c r="AI221" s="146"/>
      <c r="AJ221" s="146"/>
      <c r="AK221" s="146"/>
      <c r="AL221" s="146"/>
      <c r="AM221" s="146"/>
      <c r="AN221" s="146"/>
      <c r="AO221" s="146"/>
      <c r="AP221" s="146"/>
      <c r="AQ221" s="146"/>
      <c r="AR221" s="146"/>
      <c r="AS221" s="146"/>
      <c r="AT221" s="146"/>
      <c r="AU221" s="146"/>
      <c r="AV221" s="146"/>
      <c r="AW221" s="146"/>
      <c r="AX221" s="146"/>
      <c r="AY221" s="146"/>
      <c r="AZ221" s="146"/>
      <c r="BA221" s="146"/>
      <c r="BB221" s="146"/>
      <c r="BC221" s="146"/>
      <c r="BD221" s="146"/>
      <c r="BE221" s="146"/>
      <c r="BF221" s="146"/>
      <c r="BG221" s="146"/>
      <c r="BH221" s="146"/>
    </row>
    <row r="222" spans="1:60" outlineLevel="1" x14ac:dyDescent="0.25">
      <c r="A222" s="168">
        <v>29</v>
      </c>
      <c r="B222" s="169" t="s">
        <v>928</v>
      </c>
      <c r="C222" s="184" t="s">
        <v>929</v>
      </c>
      <c r="D222" s="170" t="s">
        <v>264</v>
      </c>
      <c r="E222" s="171">
        <v>1.2</v>
      </c>
      <c r="F222" s="172"/>
      <c r="G222" s="173">
        <f>ROUND(E222*F222,2)</f>
        <v>0</v>
      </c>
      <c r="H222" s="172"/>
      <c r="I222" s="173">
        <f>ROUND(E222*H222,2)</f>
        <v>0</v>
      </c>
      <c r="J222" s="172"/>
      <c r="K222" s="173">
        <f>ROUND(E222*J222,2)</f>
        <v>0</v>
      </c>
      <c r="L222" s="173">
        <v>21</v>
      </c>
      <c r="M222" s="173">
        <f>G222*(1+L222/100)</f>
        <v>0</v>
      </c>
      <c r="N222" s="171">
        <v>4.4900000000000001E-3</v>
      </c>
      <c r="O222" s="171">
        <f>ROUND(E222*N222,2)</f>
        <v>0.01</v>
      </c>
      <c r="P222" s="171">
        <v>0</v>
      </c>
      <c r="Q222" s="171">
        <f>ROUND(E222*P222,2)</f>
        <v>0</v>
      </c>
      <c r="R222" s="173" t="s">
        <v>430</v>
      </c>
      <c r="S222" s="173" t="s">
        <v>266</v>
      </c>
      <c r="T222" s="174" t="s">
        <v>266</v>
      </c>
      <c r="U222" s="156">
        <v>0.83</v>
      </c>
      <c r="V222" s="156">
        <f>ROUND(E222*U222,2)</f>
        <v>1</v>
      </c>
      <c r="W222" s="156"/>
      <c r="X222" s="156" t="s">
        <v>253</v>
      </c>
      <c r="Y222" s="156" t="s">
        <v>182</v>
      </c>
      <c r="Z222" s="146"/>
      <c r="AA222" s="146"/>
      <c r="AB222" s="146"/>
      <c r="AC222" s="146"/>
      <c r="AD222" s="146"/>
      <c r="AE222" s="146"/>
      <c r="AF222" s="146"/>
      <c r="AG222" s="146" t="s">
        <v>254</v>
      </c>
      <c r="AH222" s="146"/>
      <c r="AI222" s="146"/>
      <c r="AJ222" s="146"/>
      <c r="AK222" s="146"/>
      <c r="AL222" s="146"/>
      <c r="AM222" s="146"/>
      <c r="AN222" s="146"/>
      <c r="AO222" s="146"/>
      <c r="AP222" s="146"/>
      <c r="AQ222" s="146"/>
      <c r="AR222" s="146"/>
      <c r="AS222" s="146"/>
      <c r="AT222" s="146"/>
      <c r="AU222" s="146"/>
      <c r="AV222" s="146"/>
      <c r="AW222" s="146"/>
      <c r="AX222" s="146"/>
      <c r="AY222" s="146"/>
      <c r="AZ222" s="146"/>
      <c r="BA222" s="146"/>
      <c r="BB222" s="146"/>
      <c r="BC222" s="146"/>
      <c r="BD222" s="146"/>
      <c r="BE222" s="146"/>
      <c r="BF222" s="146"/>
      <c r="BG222" s="146"/>
      <c r="BH222" s="146"/>
    </row>
    <row r="223" spans="1:60" outlineLevel="2" x14ac:dyDescent="0.25">
      <c r="A223" s="153"/>
      <c r="B223" s="154"/>
      <c r="C223" s="524" t="s">
        <v>913</v>
      </c>
      <c r="D223" s="525"/>
      <c r="E223" s="525"/>
      <c r="F223" s="525"/>
      <c r="G223" s="525"/>
      <c r="H223" s="156"/>
      <c r="I223" s="156"/>
      <c r="J223" s="156"/>
      <c r="K223" s="156"/>
      <c r="L223" s="156"/>
      <c r="M223" s="156"/>
      <c r="N223" s="155"/>
      <c r="O223" s="155"/>
      <c r="P223" s="155"/>
      <c r="Q223" s="155"/>
      <c r="R223" s="156"/>
      <c r="S223" s="156"/>
      <c r="T223" s="156"/>
      <c r="U223" s="156"/>
      <c r="V223" s="156"/>
      <c r="W223" s="156"/>
      <c r="X223" s="156"/>
      <c r="Y223" s="156"/>
      <c r="Z223" s="146"/>
      <c r="AA223" s="146"/>
      <c r="AB223" s="146"/>
      <c r="AC223" s="146"/>
      <c r="AD223" s="146"/>
      <c r="AE223" s="146"/>
      <c r="AF223" s="146"/>
      <c r="AG223" s="146" t="s">
        <v>275</v>
      </c>
      <c r="AH223" s="146"/>
      <c r="AI223" s="146"/>
      <c r="AJ223" s="146"/>
      <c r="AK223" s="146"/>
      <c r="AL223" s="146"/>
      <c r="AM223" s="146"/>
      <c r="AN223" s="146"/>
      <c r="AO223" s="146"/>
      <c r="AP223" s="146"/>
      <c r="AQ223" s="146"/>
      <c r="AR223" s="146"/>
      <c r="AS223" s="146"/>
      <c r="AT223" s="146"/>
      <c r="AU223" s="146"/>
      <c r="AV223" s="146"/>
      <c r="AW223" s="146"/>
      <c r="AX223" s="146"/>
      <c r="AY223" s="146"/>
      <c r="AZ223" s="146"/>
      <c r="BA223" s="146"/>
      <c r="BB223" s="146"/>
      <c r="BC223" s="146"/>
      <c r="BD223" s="146"/>
      <c r="BE223" s="146"/>
      <c r="BF223" s="146"/>
      <c r="BG223" s="146"/>
      <c r="BH223" s="146"/>
    </row>
    <row r="224" spans="1:60" outlineLevel="2" x14ac:dyDescent="0.25">
      <c r="A224" s="153"/>
      <c r="B224" s="154"/>
      <c r="C224" s="515" t="s">
        <v>930</v>
      </c>
      <c r="D224" s="516"/>
      <c r="E224" s="516"/>
      <c r="F224" s="516"/>
      <c r="G224" s="516"/>
      <c r="H224" s="156"/>
      <c r="I224" s="156"/>
      <c r="J224" s="156"/>
      <c r="K224" s="156"/>
      <c r="L224" s="156"/>
      <c r="M224" s="156"/>
      <c r="N224" s="155"/>
      <c r="O224" s="155"/>
      <c r="P224" s="155"/>
      <c r="Q224" s="155"/>
      <c r="R224" s="156"/>
      <c r="S224" s="156"/>
      <c r="T224" s="156"/>
      <c r="U224" s="156"/>
      <c r="V224" s="156"/>
      <c r="W224" s="156"/>
      <c r="X224" s="156"/>
      <c r="Y224" s="156"/>
      <c r="Z224" s="146"/>
      <c r="AA224" s="146"/>
      <c r="AB224" s="146"/>
      <c r="AC224" s="146"/>
      <c r="AD224" s="146"/>
      <c r="AE224" s="146"/>
      <c r="AF224" s="146"/>
      <c r="AG224" s="146" t="s">
        <v>185</v>
      </c>
      <c r="AH224" s="146"/>
      <c r="AI224" s="146"/>
      <c r="AJ224" s="146"/>
      <c r="AK224" s="146"/>
      <c r="AL224" s="146"/>
      <c r="AM224" s="146"/>
      <c r="AN224" s="146"/>
      <c r="AO224" s="146"/>
      <c r="AP224" s="146"/>
      <c r="AQ224" s="146"/>
      <c r="AR224" s="146"/>
      <c r="AS224" s="146"/>
      <c r="AT224" s="146"/>
      <c r="AU224" s="146"/>
      <c r="AV224" s="146"/>
      <c r="AW224" s="146"/>
      <c r="AX224" s="146"/>
      <c r="AY224" s="146"/>
      <c r="AZ224" s="146"/>
      <c r="BA224" s="146"/>
      <c r="BB224" s="146"/>
      <c r="BC224" s="146"/>
      <c r="BD224" s="146"/>
      <c r="BE224" s="146"/>
      <c r="BF224" s="146"/>
      <c r="BG224" s="146"/>
      <c r="BH224" s="146"/>
    </row>
    <row r="225" spans="1:60" outlineLevel="2" x14ac:dyDescent="0.25">
      <c r="A225" s="153"/>
      <c r="B225" s="154"/>
      <c r="C225" s="191" t="s">
        <v>931</v>
      </c>
      <c r="D225" s="189"/>
      <c r="E225" s="190">
        <v>1.2</v>
      </c>
      <c r="F225" s="156"/>
      <c r="G225" s="156"/>
      <c r="H225" s="156"/>
      <c r="I225" s="156"/>
      <c r="J225" s="156"/>
      <c r="K225" s="156"/>
      <c r="L225" s="156"/>
      <c r="M225" s="156"/>
      <c r="N225" s="155"/>
      <c r="O225" s="155"/>
      <c r="P225" s="155"/>
      <c r="Q225" s="155"/>
      <c r="R225" s="156"/>
      <c r="S225" s="156"/>
      <c r="T225" s="156"/>
      <c r="U225" s="156"/>
      <c r="V225" s="156"/>
      <c r="W225" s="156"/>
      <c r="X225" s="156"/>
      <c r="Y225" s="156"/>
      <c r="Z225" s="146"/>
      <c r="AA225" s="146"/>
      <c r="AB225" s="146"/>
      <c r="AC225" s="146"/>
      <c r="AD225" s="146"/>
      <c r="AE225" s="146"/>
      <c r="AF225" s="146"/>
      <c r="AG225" s="146" t="s">
        <v>271</v>
      </c>
      <c r="AH225" s="146">
        <v>0</v>
      </c>
      <c r="AI225" s="146"/>
      <c r="AJ225" s="146"/>
      <c r="AK225" s="146"/>
      <c r="AL225" s="146"/>
      <c r="AM225" s="146"/>
      <c r="AN225" s="146"/>
      <c r="AO225" s="146"/>
      <c r="AP225" s="146"/>
      <c r="AQ225" s="146"/>
      <c r="AR225" s="146"/>
      <c r="AS225" s="146"/>
      <c r="AT225" s="146"/>
      <c r="AU225" s="146"/>
      <c r="AV225" s="146"/>
      <c r="AW225" s="146"/>
      <c r="AX225" s="146"/>
      <c r="AY225" s="146"/>
      <c r="AZ225" s="146"/>
      <c r="BA225" s="146"/>
      <c r="BB225" s="146"/>
      <c r="BC225" s="146"/>
      <c r="BD225" s="146"/>
      <c r="BE225" s="146"/>
      <c r="BF225" s="146"/>
      <c r="BG225" s="146"/>
      <c r="BH225" s="146"/>
    </row>
    <row r="226" spans="1:60" x14ac:dyDescent="0.25">
      <c r="A226" s="161" t="s">
        <v>174</v>
      </c>
      <c r="B226" s="162" t="s">
        <v>97</v>
      </c>
      <c r="C226" s="183" t="s">
        <v>98</v>
      </c>
      <c r="D226" s="163"/>
      <c r="E226" s="164"/>
      <c r="F226" s="165"/>
      <c r="G226" s="165">
        <f>SUMIF(AG227:AG248,"&lt;&gt;NOR",G227:G248)</f>
        <v>0</v>
      </c>
      <c r="H226" s="165"/>
      <c r="I226" s="165">
        <f>SUM(I227:I248)</f>
        <v>0</v>
      </c>
      <c r="J226" s="165"/>
      <c r="K226" s="165">
        <f>SUM(K227:K248)</f>
        <v>0</v>
      </c>
      <c r="L226" s="165"/>
      <c r="M226" s="165">
        <f>SUM(M227:M248)</f>
        <v>0</v>
      </c>
      <c r="N226" s="164"/>
      <c r="O226" s="164">
        <f>SUM(O227:O248)</f>
        <v>24.960000000000004</v>
      </c>
      <c r="P226" s="164"/>
      <c r="Q226" s="164">
        <f>SUM(Q227:Q248)</f>
        <v>0</v>
      </c>
      <c r="R226" s="165"/>
      <c r="S226" s="165"/>
      <c r="T226" s="166"/>
      <c r="U226" s="160"/>
      <c r="V226" s="160">
        <f>SUM(V227:V248)</f>
        <v>6.77</v>
      </c>
      <c r="W226" s="160"/>
      <c r="X226" s="160"/>
      <c r="Y226" s="160"/>
      <c r="AG226" t="s">
        <v>175</v>
      </c>
    </row>
    <row r="227" spans="1:60" ht="20.399999999999999" outlineLevel="1" x14ac:dyDescent="0.25">
      <c r="A227" s="168">
        <v>30</v>
      </c>
      <c r="B227" s="169" t="s">
        <v>490</v>
      </c>
      <c r="C227" s="184" t="s">
        <v>491</v>
      </c>
      <c r="D227" s="170" t="s">
        <v>264</v>
      </c>
      <c r="E227" s="171">
        <v>23.4</v>
      </c>
      <c r="F227" s="172"/>
      <c r="G227" s="173">
        <f>ROUND(E227*F227,2)</f>
        <v>0</v>
      </c>
      <c r="H227" s="172"/>
      <c r="I227" s="173">
        <f>ROUND(E227*H227,2)</f>
        <v>0</v>
      </c>
      <c r="J227" s="172"/>
      <c r="K227" s="173">
        <f>ROUND(E227*J227,2)</f>
        <v>0</v>
      </c>
      <c r="L227" s="173">
        <v>21</v>
      </c>
      <c r="M227" s="173">
        <f>G227*(1+L227/100)</f>
        <v>0</v>
      </c>
      <c r="N227" s="171">
        <v>0.34499999999999997</v>
      </c>
      <c r="O227" s="171">
        <f>ROUND(E227*N227,2)</f>
        <v>8.07</v>
      </c>
      <c r="P227" s="171">
        <v>0</v>
      </c>
      <c r="Q227" s="171">
        <f>ROUND(E227*P227,2)</f>
        <v>0</v>
      </c>
      <c r="R227" s="173" t="s">
        <v>327</v>
      </c>
      <c r="S227" s="173" t="s">
        <v>266</v>
      </c>
      <c r="T227" s="174" t="s">
        <v>266</v>
      </c>
      <c r="U227" s="156">
        <v>0.03</v>
      </c>
      <c r="V227" s="156">
        <f>ROUND(E227*U227,2)</f>
        <v>0.7</v>
      </c>
      <c r="W227" s="156"/>
      <c r="X227" s="156" t="s">
        <v>253</v>
      </c>
      <c r="Y227" s="156" t="s">
        <v>182</v>
      </c>
      <c r="Z227" s="146"/>
      <c r="AA227" s="146"/>
      <c r="AB227" s="146"/>
      <c r="AC227" s="146"/>
      <c r="AD227" s="146"/>
      <c r="AE227" s="146"/>
      <c r="AF227" s="146"/>
      <c r="AG227" s="146" t="s">
        <v>254</v>
      </c>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row>
    <row r="228" spans="1:60" outlineLevel="2" x14ac:dyDescent="0.25">
      <c r="A228" s="153"/>
      <c r="B228" s="154"/>
      <c r="C228" s="513" t="s">
        <v>492</v>
      </c>
      <c r="D228" s="514"/>
      <c r="E228" s="514"/>
      <c r="F228" s="514"/>
      <c r="G228" s="514"/>
      <c r="H228" s="156"/>
      <c r="I228" s="156"/>
      <c r="J228" s="156"/>
      <c r="K228" s="156"/>
      <c r="L228" s="156"/>
      <c r="M228" s="156"/>
      <c r="N228" s="155"/>
      <c r="O228" s="155"/>
      <c r="P228" s="155"/>
      <c r="Q228" s="155"/>
      <c r="R228" s="156"/>
      <c r="S228" s="156"/>
      <c r="T228" s="156"/>
      <c r="U228" s="156"/>
      <c r="V228" s="156"/>
      <c r="W228" s="156"/>
      <c r="X228" s="156"/>
      <c r="Y228" s="156"/>
      <c r="Z228" s="146"/>
      <c r="AA228" s="146"/>
      <c r="AB228" s="146"/>
      <c r="AC228" s="146"/>
      <c r="AD228" s="146"/>
      <c r="AE228" s="146"/>
      <c r="AF228" s="146"/>
      <c r="AG228" s="146" t="s">
        <v>185</v>
      </c>
      <c r="AH228" s="146"/>
      <c r="AI228" s="146"/>
      <c r="AJ228" s="146"/>
      <c r="AK228" s="146"/>
      <c r="AL228" s="146"/>
      <c r="AM228" s="146"/>
      <c r="AN228" s="146"/>
      <c r="AO228" s="146"/>
      <c r="AP228" s="146"/>
      <c r="AQ228" s="146"/>
      <c r="AR228" s="146"/>
      <c r="AS228" s="146"/>
      <c r="AT228" s="146"/>
      <c r="AU228" s="146"/>
      <c r="AV228" s="146"/>
      <c r="AW228" s="146"/>
      <c r="AX228" s="146"/>
      <c r="AY228" s="146"/>
      <c r="AZ228" s="146"/>
      <c r="BA228" s="146"/>
      <c r="BB228" s="146"/>
      <c r="BC228" s="146"/>
      <c r="BD228" s="146"/>
      <c r="BE228" s="146"/>
      <c r="BF228" s="146"/>
      <c r="BG228" s="146"/>
      <c r="BH228" s="146"/>
    </row>
    <row r="229" spans="1:60" outlineLevel="2" x14ac:dyDescent="0.25">
      <c r="A229" s="153"/>
      <c r="B229" s="154"/>
      <c r="C229" s="191" t="s">
        <v>932</v>
      </c>
      <c r="D229" s="189"/>
      <c r="E229" s="190">
        <v>23.4</v>
      </c>
      <c r="F229" s="156"/>
      <c r="G229" s="156"/>
      <c r="H229" s="156"/>
      <c r="I229" s="156"/>
      <c r="J229" s="156"/>
      <c r="K229" s="156"/>
      <c r="L229" s="156"/>
      <c r="M229" s="156"/>
      <c r="N229" s="155"/>
      <c r="O229" s="155"/>
      <c r="P229" s="155"/>
      <c r="Q229" s="155"/>
      <c r="R229" s="156"/>
      <c r="S229" s="156"/>
      <c r="T229" s="156"/>
      <c r="U229" s="156"/>
      <c r="V229" s="156"/>
      <c r="W229" s="156"/>
      <c r="X229" s="156"/>
      <c r="Y229" s="156"/>
      <c r="Z229" s="146"/>
      <c r="AA229" s="146"/>
      <c r="AB229" s="146"/>
      <c r="AC229" s="146"/>
      <c r="AD229" s="146"/>
      <c r="AE229" s="146"/>
      <c r="AF229" s="146"/>
      <c r="AG229" s="146" t="s">
        <v>271</v>
      </c>
      <c r="AH229" s="146">
        <v>0</v>
      </c>
      <c r="AI229" s="146"/>
      <c r="AJ229" s="146"/>
      <c r="AK229" s="146"/>
      <c r="AL229" s="146"/>
      <c r="AM229" s="146"/>
      <c r="AN229" s="146"/>
      <c r="AO229" s="146"/>
      <c r="AP229" s="146"/>
      <c r="AQ229" s="146"/>
      <c r="AR229" s="146"/>
      <c r="AS229" s="146"/>
      <c r="AT229" s="146"/>
      <c r="AU229" s="146"/>
      <c r="AV229" s="146"/>
      <c r="AW229" s="146"/>
      <c r="AX229" s="146"/>
      <c r="AY229" s="146"/>
      <c r="AZ229" s="146"/>
      <c r="BA229" s="146"/>
      <c r="BB229" s="146"/>
      <c r="BC229" s="146"/>
      <c r="BD229" s="146"/>
      <c r="BE229" s="146"/>
      <c r="BF229" s="146"/>
      <c r="BG229" s="146"/>
      <c r="BH229" s="146"/>
    </row>
    <row r="230" spans="1:60" ht="20.399999999999999" outlineLevel="1" x14ac:dyDescent="0.25">
      <c r="A230" s="168">
        <v>31</v>
      </c>
      <c r="B230" s="169" t="s">
        <v>663</v>
      </c>
      <c r="C230" s="184" t="s">
        <v>664</v>
      </c>
      <c r="D230" s="170" t="s">
        <v>264</v>
      </c>
      <c r="E230" s="171">
        <v>6</v>
      </c>
      <c r="F230" s="172"/>
      <c r="G230" s="173">
        <f>ROUND(E230*F230,2)</f>
        <v>0</v>
      </c>
      <c r="H230" s="172"/>
      <c r="I230" s="173">
        <f>ROUND(E230*H230,2)</f>
        <v>0</v>
      </c>
      <c r="J230" s="172"/>
      <c r="K230" s="173">
        <f>ROUND(E230*J230,2)</f>
        <v>0</v>
      </c>
      <c r="L230" s="173">
        <v>21</v>
      </c>
      <c r="M230" s="173">
        <f>G230*(1+L230/100)</f>
        <v>0</v>
      </c>
      <c r="N230" s="171">
        <v>0.57499999999999996</v>
      </c>
      <c r="O230" s="171">
        <f>ROUND(E230*N230,2)</f>
        <v>3.45</v>
      </c>
      <c r="P230" s="171">
        <v>0</v>
      </c>
      <c r="Q230" s="171">
        <f>ROUND(E230*P230,2)</f>
        <v>0</v>
      </c>
      <c r="R230" s="173" t="s">
        <v>327</v>
      </c>
      <c r="S230" s="173" t="s">
        <v>266</v>
      </c>
      <c r="T230" s="174" t="s">
        <v>266</v>
      </c>
      <c r="U230" s="156">
        <v>0.03</v>
      </c>
      <c r="V230" s="156">
        <f>ROUND(E230*U230,2)</f>
        <v>0.18</v>
      </c>
      <c r="W230" s="156"/>
      <c r="X230" s="156" t="s">
        <v>253</v>
      </c>
      <c r="Y230" s="156" t="s">
        <v>182</v>
      </c>
      <c r="Z230" s="146"/>
      <c r="AA230" s="146"/>
      <c r="AB230" s="146"/>
      <c r="AC230" s="146"/>
      <c r="AD230" s="146"/>
      <c r="AE230" s="146"/>
      <c r="AF230" s="146"/>
      <c r="AG230" s="146" t="s">
        <v>254</v>
      </c>
      <c r="AH230" s="146"/>
      <c r="AI230" s="146"/>
      <c r="AJ230" s="146"/>
      <c r="AK230" s="146"/>
      <c r="AL230" s="146"/>
      <c r="AM230" s="146"/>
      <c r="AN230" s="146"/>
      <c r="AO230" s="146"/>
      <c r="AP230" s="146"/>
      <c r="AQ230" s="146"/>
      <c r="AR230" s="146"/>
      <c r="AS230" s="146"/>
      <c r="AT230" s="146"/>
      <c r="AU230" s="146"/>
      <c r="AV230" s="146"/>
      <c r="AW230" s="146"/>
      <c r="AX230" s="146"/>
      <c r="AY230" s="146"/>
      <c r="AZ230" s="146"/>
      <c r="BA230" s="146"/>
      <c r="BB230" s="146"/>
      <c r="BC230" s="146"/>
      <c r="BD230" s="146"/>
      <c r="BE230" s="146"/>
      <c r="BF230" s="146"/>
      <c r="BG230" s="146"/>
      <c r="BH230" s="146"/>
    </row>
    <row r="231" spans="1:60" outlineLevel="2" x14ac:dyDescent="0.25">
      <c r="A231" s="153"/>
      <c r="B231" s="154"/>
      <c r="C231" s="191" t="s">
        <v>933</v>
      </c>
      <c r="D231" s="189"/>
      <c r="E231" s="190">
        <v>6</v>
      </c>
      <c r="F231" s="156"/>
      <c r="G231" s="156"/>
      <c r="H231" s="156"/>
      <c r="I231" s="156"/>
      <c r="J231" s="156"/>
      <c r="K231" s="156"/>
      <c r="L231" s="156"/>
      <c r="M231" s="156"/>
      <c r="N231" s="155"/>
      <c r="O231" s="155"/>
      <c r="P231" s="155"/>
      <c r="Q231" s="155"/>
      <c r="R231" s="156"/>
      <c r="S231" s="156"/>
      <c r="T231" s="156"/>
      <c r="U231" s="156"/>
      <c r="V231" s="156"/>
      <c r="W231" s="156"/>
      <c r="X231" s="156"/>
      <c r="Y231" s="156"/>
      <c r="Z231" s="146"/>
      <c r="AA231" s="146"/>
      <c r="AB231" s="146"/>
      <c r="AC231" s="146"/>
      <c r="AD231" s="146"/>
      <c r="AE231" s="146"/>
      <c r="AF231" s="146"/>
      <c r="AG231" s="146" t="s">
        <v>271</v>
      </c>
      <c r="AH231" s="146">
        <v>0</v>
      </c>
      <c r="AI231" s="146"/>
      <c r="AJ231" s="146"/>
      <c r="AK231" s="146"/>
      <c r="AL231" s="146"/>
      <c r="AM231" s="146"/>
      <c r="AN231" s="146"/>
      <c r="AO231" s="146"/>
      <c r="AP231" s="146"/>
      <c r="AQ231" s="146"/>
      <c r="AR231" s="146"/>
      <c r="AS231" s="146"/>
      <c r="AT231" s="146"/>
      <c r="AU231" s="146"/>
      <c r="AV231" s="146"/>
      <c r="AW231" s="146"/>
      <c r="AX231" s="146"/>
      <c r="AY231" s="146"/>
      <c r="AZ231" s="146"/>
      <c r="BA231" s="146"/>
      <c r="BB231" s="146"/>
      <c r="BC231" s="146"/>
      <c r="BD231" s="146"/>
      <c r="BE231" s="146"/>
      <c r="BF231" s="146"/>
      <c r="BG231" s="146"/>
      <c r="BH231" s="146"/>
    </row>
    <row r="232" spans="1:60" ht="20.399999999999999" outlineLevel="1" x14ac:dyDescent="0.25">
      <c r="A232" s="168">
        <v>32</v>
      </c>
      <c r="B232" s="169" t="s">
        <v>494</v>
      </c>
      <c r="C232" s="184" t="s">
        <v>495</v>
      </c>
      <c r="D232" s="170" t="s">
        <v>264</v>
      </c>
      <c r="E232" s="171">
        <v>11.7</v>
      </c>
      <c r="F232" s="172"/>
      <c r="G232" s="173">
        <f>ROUND(E232*F232,2)</f>
        <v>0</v>
      </c>
      <c r="H232" s="172"/>
      <c r="I232" s="173">
        <f>ROUND(E232*H232,2)</f>
        <v>0</v>
      </c>
      <c r="J232" s="172"/>
      <c r="K232" s="173">
        <f>ROUND(E232*J232,2)</f>
        <v>0</v>
      </c>
      <c r="L232" s="173">
        <v>21</v>
      </c>
      <c r="M232" s="173">
        <f>G232*(1+L232/100)</f>
        <v>0</v>
      </c>
      <c r="N232" s="171">
        <v>0.57499999999999996</v>
      </c>
      <c r="O232" s="171">
        <f>ROUND(E232*N232,2)</f>
        <v>6.73</v>
      </c>
      <c r="P232" s="171">
        <v>0</v>
      </c>
      <c r="Q232" s="171">
        <f>ROUND(E232*P232,2)</f>
        <v>0</v>
      </c>
      <c r="R232" s="173" t="s">
        <v>327</v>
      </c>
      <c r="S232" s="173" t="s">
        <v>266</v>
      </c>
      <c r="T232" s="174" t="s">
        <v>266</v>
      </c>
      <c r="U232" s="156">
        <v>0.03</v>
      </c>
      <c r="V232" s="156">
        <f>ROUND(E232*U232,2)</f>
        <v>0.35</v>
      </c>
      <c r="W232" s="156"/>
      <c r="X232" s="156" t="s">
        <v>253</v>
      </c>
      <c r="Y232" s="156" t="s">
        <v>182</v>
      </c>
      <c r="Z232" s="146"/>
      <c r="AA232" s="146"/>
      <c r="AB232" s="146"/>
      <c r="AC232" s="146"/>
      <c r="AD232" s="146"/>
      <c r="AE232" s="146"/>
      <c r="AF232" s="146"/>
      <c r="AG232" s="146" t="s">
        <v>254</v>
      </c>
      <c r="AH232" s="146"/>
      <c r="AI232" s="146"/>
      <c r="AJ232" s="146"/>
      <c r="AK232" s="146"/>
      <c r="AL232" s="146"/>
      <c r="AM232" s="146"/>
      <c r="AN232" s="146"/>
      <c r="AO232" s="146"/>
      <c r="AP232" s="146"/>
      <c r="AQ232" s="146"/>
      <c r="AR232" s="146"/>
      <c r="AS232" s="146"/>
      <c r="AT232" s="146"/>
      <c r="AU232" s="146"/>
      <c r="AV232" s="146"/>
      <c r="AW232" s="146"/>
      <c r="AX232" s="146"/>
      <c r="AY232" s="146"/>
      <c r="AZ232" s="146"/>
      <c r="BA232" s="146"/>
      <c r="BB232" s="146"/>
      <c r="BC232" s="146"/>
      <c r="BD232" s="146"/>
      <c r="BE232" s="146"/>
      <c r="BF232" s="146"/>
      <c r="BG232" s="146"/>
      <c r="BH232" s="146"/>
    </row>
    <row r="233" spans="1:60" outlineLevel="2" x14ac:dyDescent="0.25">
      <c r="A233" s="153"/>
      <c r="B233" s="154"/>
      <c r="C233" s="191" t="s">
        <v>934</v>
      </c>
      <c r="D233" s="189"/>
      <c r="E233" s="190">
        <v>11.7</v>
      </c>
      <c r="F233" s="156"/>
      <c r="G233" s="156"/>
      <c r="H233" s="156"/>
      <c r="I233" s="156"/>
      <c r="J233" s="156"/>
      <c r="K233" s="156"/>
      <c r="L233" s="156"/>
      <c r="M233" s="156"/>
      <c r="N233" s="155"/>
      <c r="O233" s="155"/>
      <c r="P233" s="155"/>
      <c r="Q233" s="155"/>
      <c r="R233" s="156"/>
      <c r="S233" s="156"/>
      <c r="T233" s="156"/>
      <c r="U233" s="156"/>
      <c r="V233" s="156"/>
      <c r="W233" s="156"/>
      <c r="X233" s="156"/>
      <c r="Y233" s="156"/>
      <c r="Z233" s="146"/>
      <c r="AA233" s="146"/>
      <c r="AB233" s="146"/>
      <c r="AC233" s="146"/>
      <c r="AD233" s="146"/>
      <c r="AE233" s="146"/>
      <c r="AF233" s="146"/>
      <c r="AG233" s="146" t="s">
        <v>271</v>
      </c>
      <c r="AH233" s="146">
        <v>0</v>
      </c>
      <c r="AI233" s="146"/>
      <c r="AJ233" s="146"/>
      <c r="AK233" s="146"/>
      <c r="AL233" s="146"/>
      <c r="AM233" s="146"/>
      <c r="AN233" s="146"/>
      <c r="AO233" s="146"/>
      <c r="AP233" s="146"/>
      <c r="AQ233" s="146"/>
      <c r="AR233" s="146"/>
      <c r="AS233" s="146"/>
      <c r="AT233" s="146"/>
      <c r="AU233" s="146"/>
      <c r="AV233" s="146"/>
      <c r="AW233" s="146"/>
      <c r="AX233" s="146"/>
      <c r="AY233" s="146"/>
      <c r="AZ233" s="146"/>
      <c r="BA233" s="146"/>
      <c r="BB233" s="146"/>
      <c r="BC233" s="146"/>
      <c r="BD233" s="146"/>
      <c r="BE233" s="146"/>
      <c r="BF233" s="146"/>
      <c r="BG233" s="146"/>
      <c r="BH233" s="146"/>
    </row>
    <row r="234" spans="1:60" ht="20.399999999999999" outlineLevel="1" x14ac:dyDescent="0.25">
      <c r="A234" s="168">
        <v>33</v>
      </c>
      <c r="B234" s="169" t="s">
        <v>497</v>
      </c>
      <c r="C234" s="184" t="s">
        <v>498</v>
      </c>
      <c r="D234" s="170" t="s">
        <v>264</v>
      </c>
      <c r="E234" s="171">
        <v>11.7</v>
      </c>
      <c r="F234" s="172"/>
      <c r="G234" s="173">
        <f>ROUND(E234*F234,2)</f>
        <v>0</v>
      </c>
      <c r="H234" s="172"/>
      <c r="I234" s="173">
        <f>ROUND(E234*H234,2)</f>
        <v>0</v>
      </c>
      <c r="J234" s="172"/>
      <c r="K234" s="173">
        <f>ROUND(E234*J234,2)</f>
        <v>0</v>
      </c>
      <c r="L234" s="173">
        <v>21</v>
      </c>
      <c r="M234" s="173">
        <f>G234*(1+L234/100)</f>
        <v>0</v>
      </c>
      <c r="N234" s="171">
        <v>0.23737</v>
      </c>
      <c r="O234" s="171">
        <f>ROUND(E234*N234,2)</f>
        <v>2.78</v>
      </c>
      <c r="P234" s="171">
        <v>0</v>
      </c>
      <c r="Q234" s="171">
        <f>ROUND(E234*P234,2)</f>
        <v>0</v>
      </c>
      <c r="R234" s="173" t="s">
        <v>327</v>
      </c>
      <c r="S234" s="173" t="s">
        <v>266</v>
      </c>
      <c r="T234" s="174" t="s">
        <v>266</v>
      </c>
      <c r="U234" s="156">
        <v>0.08</v>
      </c>
      <c r="V234" s="156">
        <f>ROUND(E234*U234,2)</f>
        <v>0.94</v>
      </c>
      <c r="W234" s="156"/>
      <c r="X234" s="156" t="s">
        <v>253</v>
      </c>
      <c r="Y234" s="156" t="s">
        <v>182</v>
      </c>
      <c r="Z234" s="146"/>
      <c r="AA234" s="146"/>
      <c r="AB234" s="146"/>
      <c r="AC234" s="146"/>
      <c r="AD234" s="146"/>
      <c r="AE234" s="146"/>
      <c r="AF234" s="146"/>
      <c r="AG234" s="146" t="s">
        <v>254</v>
      </c>
      <c r="AH234" s="146"/>
      <c r="AI234" s="146"/>
      <c r="AJ234" s="146"/>
      <c r="AK234" s="146"/>
      <c r="AL234" s="146"/>
      <c r="AM234" s="146"/>
      <c r="AN234" s="146"/>
      <c r="AO234" s="146"/>
      <c r="AP234" s="146"/>
      <c r="AQ234" s="146"/>
      <c r="AR234" s="146"/>
      <c r="AS234" s="146"/>
      <c r="AT234" s="146"/>
      <c r="AU234" s="146"/>
      <c r="AV234" s="146"/>
      <c r="AW234" s="146"/>
      <c r="AX234" s="146"/>
      <c r="AY234" s="146"/>
      <c r="AZ234" s="146"/>
      <c r="BA234" s="146"/>
      <c r="BB234" s="146"/>
      <c r="BC234" s="146"/>
      <c r="BD234" s="146"/>
      <c r="BE234" s="146"/>
      <c r="BF234" s="146"/>
      <c r="BG234" s="146"/>
      <c r="BH234" s="146"/>
    </row>
    <row r="235" spans="1:60" outlineLevel="2" x14ac:dyDescent="0.25">
      <c r="A235" s="153"/>
      <c r="B235" s="154"/>
      <c r="C235" s="524" t="s">
        <v>499</v>
      </c>
      <c r="D235" s="525"/>
      <c r="E235" s="525"/>
      <c r="F235" s="525"/>
      <c r="G235" s="525"/>
      <c r="H235" s="156"/>
      <c r="I235" s="156"/>
      <c r="J235" s="156"/>
      <c r="K235" s="156"/>
      <c r="L235" s="156"/>
      <c r="M235" s="156"/>
      <c r="N235" s="155"/>
      <c r="O235" s="155"/>
      <c r="P235" s="155"/>
      <c r="Q235" s="155"/>
      <c r="R235" s="156"/>
      <c r="S235" s="156"/>
      <c r="T235" s="156"/>
      <c r="U235" s="156"/>
      <c r="V235" s="156"/>
      <c r="W235" s="156"/>
      <c r="X235" s="156"/>
      <c r="Y235" s="156"/>
      <c r="Z235" s="146"/>
      <c r="AA235" s="146"/>
      <c r="AB235" s="146"/>
      <c r="AC235" s="146"/>
      <c r="AD235" s="146"/>
      <c r="AE235" s="146"/>
      <c r="AF235" s="146"/>
      <c r="AG235" s="146" t="s">
        <v>275</v>
      </c>
      <c r="AH235" s="146"/>
      <c r="AI235" s="146"/>
      <c r="AJ235" s="146"/>
      <c r="AK235" s="146"/>
      <c r="AL235" s="146"/>
      <c r="AM235" s="146"/>
      <c r="AN235" s="146"/>
      <c r="AO235" s="146"/>
      <c r="AP235" s="146"/>
      <c r="AQ235" s="146"/>
      <c r="AR235" s="146"/>
      <c r="AS235" s="146"/>
      <c r="AT235" s="146"/>
      <c r="AU235" s="146"/>
      <c r="AV235" s="146"/>
      <c r="AW235" s="146"/>
      <c r="AX235" s="146"/>
      <c r="AY235" s="146"/>
      <c r="AZ235" s="146"/>
      <c r="BA235" s="146"/>
      <c r="BB235" s="146"/>
      <c r="BC235" s="146"/>
      <c r="BD235" s="146"/>
      <c r="BE235" s="146"/>
      <c r="BF235" s="146"/>
      <c r="BG235" s="146"/>
      <c r="BH235" s="146"/>
    </row>
    <row r="236" spans="1:60" outlineLevel="2" x14ac:dyDescent="0.25">
      <c r="A236" s="153"/>
      <c r="B236" s="154"/>
      <c r="C236" s="191" t="s">
        <v>772</v>
      </c>
      <c r="D236" s="189"/>
      <c r="E236" s="190">
        <v>11.7</v>
      </c>
      <c r="F236" s="156"/>
      <c r="G236" s="156"/>
      <c r="H236" s="156"/>
      <c r="I236" s="156"/>
      <c r="J236" s="156"/>
      <c r="K236" s="156"/>
      <c r="L236" s="156"/>
      <c r="M236" s="156"/>
      <c r="N236" s="155"/>
      <c r="O236" s="155"/>
      <c r="P236" s="155"/>
      <c r="Q236" s="155"/>
      <c r="R236" s="156"/>
      <c r="S236" s="156"/>
      <c r="T236" s="156"/>
      <c r="U236" s="156"/>
      <c r="V236" s="156"/>
      <c r="W236" s="156"/>
      <c r="X236" s="156"/>
      <c r="Y236" s="156"/>
      <c r="Z236" s="146"/>
      <c r="AA236" s="146"/>
      <c r="AB236" s="146"/>
      <c r="AC236" s="146"/>
      <c r="AD236" s="146"/>
      <c r="AE236" s="146"/>
      <c r="AF236" s="146"/>
      <c r="AG236" s="146" t="s">
        <v>271</v>
      </c>
      <c r="AH236" s="146">
        <v>0</v>
      </c>
      <c r="AI236" s="146"/>
      <c r="AJ236" s="146"/>
      <c r="AK236" s="146"/>
      <c r="AL236" s="146"/>
      <c r="AM236" s="146"/>
      <c r="AN236" s="146"/>
      <c r="AO236" s="146"/>
      <c r="AP236" s="146"/>
      <c r="AQ236" s="146"/>
      <c r="AR236" s="146"/>
      <c r="AS236" s="146"/>
      <c r="AT236" s="146"/>
      <c r="AU236" s="146"/>
      <c r="AV236" s="146"/>
      <c r="AW236" s="146"/>
      <c r="AX236" s="146"/>
      <c r="AY236" s="146"/>
      <c r="AZ236" s="146"/>
      <c r="BA236" s="146"/>
      <c r="BB236" s="146"/>
      <c r="BC236" s="146"/>
      <c r="BD236" s="146"/>
      <c r="BE236" s="146"/>
      <c r="BF236" s="146"/>
      <c r="BG236" s="146"/>
      <c r="BH236" s="146"/>
    </row>
    <row r="237" spans="1:60" outlineLevel="1" x14ac:dyDescent="0.25">
      <c r="A237" s="168">
        <v>34</v>
      </c>
      <c r="B237" s="169" t="s">
        <v>501</v>
      </c>
      <c r="C237" s="184" t="s">
        <v>502</v>
      </c>
      <c r="D237" s="170" t="s">
        <v>264</v>
      </c>
      <c r="E237" s="171">
        <v>23.4</v>
      </c>
      <c r="F237" s="172"/>
      <c r="G237" s="173">
        <f>ROUND(E237*F237,2)</f>
        <v>0</v>
      </c>
      <c r="H237" s="172"/>
      <c r="I237" s="173">
        <f>ROUND(E237*H237,2)</f>
        <v>0</v>
      </c>
      <c r="J237" s="172"/>
      <c r="K237" s="173">
        <f>ROUND(E237*J237,2)</f>
        <v>0</v>
      </c>
      <c r="L237" s="173">
        <v>21</v>
      </c>
      <c r="M237" s="173">
        <f>G237*(1+L237/100)</f>
        <v>0</v>
      </c>
      <c r="N237" s="171">
        <v>4.0000000000000002E-4</v>
      </c>
      <c r="O237" s="171">
        <f>ROUND(E237*N237,2)</f>
        <v>0.01</v>
      </c>
      <c r="P237" s="171">
        <v>0</v>
      </c>
      <c r="Q237" s="171">
        <f>ROUND(E237*P237,2)</f>
        <v>0</v>
      </c>
      <c r="R237" s="173" t="s">
        <v>327</v>
      </c>
      <c r="S237" s="173" t="s">
        <v>266</v>
      </c>
      <c r="T237" s="174" t="s">
        <v>266</v>
      </c>
      <c r="U237" s="156">
        <v>2E-3</v>
      </c>
      <c r="V237" s="156">
        <f>ROUND(E237*U237,2)</f>
        <v>0.05</v>
      </c>
      <c r="W237" s="156"/>
      <c r="X237" s="156" t="s">
        <v>253</v>
      </c>
      <c r="Y237" s="156" t="s">
        <v>182</v>
      </c>
      <c r="Z237" s="146"/>
      <c r="AA237" s="146"/>
      <c r="AB237" s="146"/>
      <c r="AC237" s="146"/>
      <c r="AD237" s="146"/>
      <c r="AE237" s="146"/>
      <c r="AF237" s="146"/>
      <c r="AG237" s="146" t="s">
        <v>254</v>
      </c>
      <c r="AH237" s="146"/>
      <c r="AI237" s="146"/>
      <c r="AJ237" s="146"/>
      <c r="AK237" s="146"/>
      <c r="AL237" s="146"/>
      <c r="AM237" s="146"/>
      <c r="AN237" s="146"/>
      <c r="AO237" s="146"/>
      <c r="AP237" s="146"/>
      <c r="AQ237" s="146"/>
      <c r="AR237" s="146"/>
      <c r="AS237" s="146"/>
      <c r="AT237" s="146"/>
      <c r="AU237" s="146"/>
      <c r="AV237" s="146"/>
      <c r="AW237" s="146"/>
      <c r="AX237" s="146"/>
      <c r="AY237" s="146"/>
      <c r="AZ237" s="146"/>
      <c r="BA237" s="146"/>
      <c r="BB237" s="146"/>
      <c r="BC237" s="146"/>
      <c r="BD237" s="146"/>
      <c r="BE237" s="146"/>
      <c r="BF237" s="146"/>
      <c r="BG237" s="146"/>
      <c r="BH237" s="146"/>
    </row>
    <row r="238" spans="1:60" outlineLevel="2" x14ac:dyDescent="0.25">
      <c r="A238" s="153"/>
      <c r="B238" s="154"/>
      <c r="C238" s="524" t="s">
        <v>503</v>
      </c>
      <c r="D238" s="525"/>
      <c r="E238" s="525"/>
      <c r="F238" s="525"/>
      <c r="G238" s="525"/>
      <c r="H238" s="156"/>
      <c r="I238" s="156"/>
      <c r="J238" s="156"/>
      <c r="K238" s="156"/>
      <c r="L238" s="156"/>
      <c r="M238" s="156"/>
      <c r="N238" s="155"/>
      <c r="O238" s="155"/>
      <c r="P238" s="155"/>
      <c r="Q238" s="155"/>
      <c r="R238" s="156"/>
      <c r="S238" s="156"/>
      <c r="T238" s="156"/>
      <c r="U238" s="156"/>
      <c r="V238" s="156"/>
      <c r="W238" s="156"/>
      <c r="X238" s="156"/>
      <c r="Y238" s="156"/>
      <c r="Z238" s="146"/>
      <c r="AA238" s="146"/>
      <c r="AB238" s="146"/>
      <c r="AC238" s="146"/>
      <c r="AD238" s="146"/>
      <c r="AE238" s="146"/>
      <c r="AF238" s="146"/>
      <c r="AG238" s="146" t="s">
        <v>275</v>
      </c>
      <c r="AH238" s="146"/>
      <c r="AI238" s="146"/>
      <c r="AJ238" s="146"/>
      <c r="AK238" s="146"/>
      <c r="AL238" s="146"/>
      <c r="AM238" s="146"/>
      <c r="AN238" s="146"/>
      <c r="AO238" s="146"/>
      <c r="AP238" s="146"/>
      <c r="AQ238" s="146"/>
      <c r="AR238" s="146"/>
      <c r="AS238" s="146"/>
      <c r="AT238" s="146"/>
      <c r="AU238" s="146"/>
      <c r="AV238" s="146"/>
      <c r="AW238" s="146"/>
      <c r="AX238" s="146"/>
      <c r="AY238" s="146"/>
      <c r="AZ238" s="146"/>
      <c r="BA238" s="146"/>
      <c r="BB238" s="146"/>
      <c r="BC238" s="146"/>
      <c r="BD238" s="146"/>
      <c r="BE238" s="146"/>
      <c r="BF238" s="146"/>
      <c r="BG238" s="146"/>
      <c r="BH238" s="146"/>
    </row>
    <row r="239" spans="1:60" outlineLevel="2" x14ac:dyDescent="0.25">
      <c r="A239" s="153"/>
      <c r="B239" s="154"/>
      <c r="C239" s="191" t="s">
        <v>932</v>
      </c>
      <c r="D239" s="189"/>
      <c r="E239" s="190">
        <v>23.4</v>
      </c>
      <c r="F239" s="156"/>
      <c r="G239" s="156"/>
      <c r="H239" s="156"/>
      <c r="I239" s="156"/>
      <c r="J239" s="156"/>
      <c r="K239" s="156"/>
      <c r="L239" s="156"/>
      <c r="M239" s="156"/>
      <c r="N239" s="155"/>
      <c r="O239" s="155"/>
      <c r="P239" s="155"/>
      <c r="Q239" s="155"/>
      <c r="R239" s="156"/>
      <c r="S239" s="156"/>
      <c r="T239" s="156"/>
      <c r="U239" s="156"/>
      <c r="V239" s="156"/>
      <c r="W239" s="156"/>
      <c r="X239" s="156"/>
      <c r="Y239" s="156"/>
      <c r="Z239" s="146"/>
      <c r="AA239" s="146"/>
      <c r="AB239" s="146"/>
      <c r="AC239" s="146"/>
      <c r="AD239" s="146"/>
      <c r="AE239" s="146"/>
      <c r="AF239" s="146"/>
      <c r="AG239" s="146" t="s">
        <v>271</v>
      </c>
      <c r="AH239" s="146">
        <v>0</v>
      </c>
      <c r="AI239" s="146"/>
      <c r="AJ239" s="146"/>
      <c r="AK239" s="146"/>
      <c r="AL239" s="146"/>
      <c r="AM239" s="146"/>
      <c r="AN239" s="146"/>
      <c r="AO239" s="146"/>
      <c r="AP239" s="146"/>
      <c r="AQ239" s="146"/>
      <c r="AR239" s="146"/>
      <c r="AS239" s="146"/>
      <c r="AT239" s="146"/>
      <c r="AU239" s="146"/>
      <c r="AV239" s="146"/>
      <c r="AW239" s="146"/>
      <c r="AX239" s="146"/>
      <c r="AY239" s="146"/>
      <c r="AZ239" s="146"/>
      <c r="BA239" s="146"/>
      <c r="BB239" s="146"/>
      <c r="BC239" s="146"/>
      <c r="BD239" s="146"/>
      <c r="BE239" s="146"/>
      <c r="BF239" s="146"/>
      <c r="BG239" s="146"/>
      <c r="BH239" s="146"/>
    </row>
    <row r="240" spans="1:60" ht="20.399999999999999" outlineLevel="1" x14ac:dyDescent="0.25">
      <c r="A240" s="168">
        <v>35</v>
      </c>
      <c r="B240" s="169" t="s">
        <v>505</v>
      </c>
      <c r="C240" s="184" t="s">
        <v>506</v>
      </c>
      <c r="D240" s="170" t="s">
        <v>264</v>
      </c>
      <c r="E240" s="171">
        <v>11.7</v>
      </c>
      <c r="F240" s="172"/>
      <c r="G240" s="173">
        <f>ROUND(E240*F240,2)</f>
        <v>0</v>
      </c>
      <c r="H240" s="172"/>
      <c r="I240" s="173">
        <f>ROUND(E240*H240,2)</f>
        <v>0</v>
      </c>
      <c r="J240" s="172"/>
      <c r="K240" s="173">
        <f>ROUND(E240*J240,2)</f>
        <v>0</v>
      </c>
      <c r="L240" s="173">
        <v>21</v>
      </c>
      <c r="M240" s="173">
        <f>G240*(1+L240/100)</f>
        <v>0</v>
      </c>
      <c r="N240" s="171">
        <v>0.10373</v>
      </c>
      <c r="O240" s="171">
        <f>ROUND(E240*N240,2)</f>
        <v>1.21</v>
      </c>
      <c r="P240" s="171">
        <v>0</v>
      </c>
      <c r="Q240" s="171">
        <f>ROUND(E240*P240,2)</f>
        <v>0</v>
      </c>
      <c r="R240" s="173" t="s">
        <v>327</v>
      </c>
      <c r="S240" s="173" t="s">
        <v>266</v>
      </c>
      <c r="T240" s="174" t="s">
        <v>266</v>
      </c>
      <c r="U240" s="156">
        <v>0.06</v>
      </c>
      <c r="V240" s="156">
        <f>ROUND(E240*U240,2)</f>
        <v>0.7</v>
      </c>
      <c r="W240" s="156"/>
      <c r="X240" s="156" t="s">
        <v>253</v>
      </c>
      <c r="Y240" s="156" t="s">
        <v>182</v>
      </c>
      <c r="Z240" s="146"/>
      <c r="AA240" s="146"/>
      <c r="AB240" s="146"/>
      <c r="AC240" s="146"/>
      <c r="AD240" s="146"/>
      <c r="AE240" s="146"/>
      <c r="AF240" s="146"/>
      <c r="AG240" s="146" t="s">
        <v>254</v>
      </c>
      <c r="AH240" s="146"/>
      <c r="AI240" s="146"/>
      <c r="AJ240" s="146"/>
      <c r="AK240" s="146"/>
      <c r="AL240" s="146"/>
      <c r="AM240" s="146"/>
      <c r="AN240" s="146"/>
      <c r="AO240" s="146"/>
      <c r="AP240" s="146"/>
      <c r="AQ240" s="146"/>
      <c r="AR240" s="146"/>
      <c r="AS240" s="146"/>
      <c r="AT240" s="146"/>
      <c r="AU240" s="146"/>
      <c r="AV240" s="146"/>
      <c r="AW240" s="146"/>
      <c r="AX240" s="146"/>
      <c r="AY240" s="146"/>
      <c r="AZ240" s="146"/>
      <c r="BA240" s="146"/>
      <c r="BB240" s="146"/>
      <c r="BC240" s="146"/>
      <c r="BD240" s="146"/>
      <c r="BE240" s="146"/>
      <c r="BF240" s="146"/>
      <c r="BG240" s="146"/>
      <c r="BH240" s="146"/>
    </row>
    <row r="241" spans="1:60" outlineLevel="2" x14ac:dyDescent="0.25">
      <c r="A241" s="153"/>
      <c r="B241" s="154"/>
      <c r="C241" s="191" t="s">
        <v>772</v>
      </c>
      <c r="D241" s="189"/>
      <c r="E241" s="190">
        <v>11.7</v>
      </c>
      <c r="F241" s="156"/>
      <c r="G241" s="156"/>
      <c r="H241" s="156"/>
      <c r="I241" s="156"/>
      <c r="J241" s="156"/>
      <c r="K241" s="156"/>
      <c r="L241" s="156"/>
      <c r="M241" s="156"/>
      <c r="N241" s="155"/>
      <c r="O241" s="155"/>
      <c r="P241" s="155"/>
      <c r="Q241" s="155"/>
      <c r="R241" s="156"/>
      <c r="S241" s="156"/>
      <c r="T241" s="156"/>
      <c r="U241" s="156"/>
      <c r="V241" s="156"/>
      <c r="W241" s="156"/>
      <c r="X241" s="156"/>
      <c r="Y241" s="156"/>
      <c r="Z241" s="146"/>
      <c r="AA241" s="146"/>
      <c r="AB241" s="146"/>
      <c r="AC241" s="146"/>
      <c r="AD241" s="146"/>
      <c r="AE241" s="146"/>
      <c r="AF241" s="146"/>
      <c r="AG241" s="146" t="s">
        <v>271</v>
      </c>
      <c r="AH241" s="146">
        <v>0</v>
      </c>
      <c r="AI241" s="146"/>
      <c r="AJ241" s="146"/>
      <c r="AK241" s="146"/>
      <c r="AL241" s="146"/>
      <c r="AM241" s="146"/>
      <c r="AN241" s="146"/>
      <c r="AO241" s="146"/>
      <c r="AP241" s="146"/>
      <c r="AQ241" s="146"/>
      <c r="AR241" s="146"/>
      <c r="AS241" s="146"/>
      <c r="AT241" s="146"/>
      <c r="AU241" s="146"/>
      <c r="AV241" s="146"/>
      <c r="AW241" s="146"/>
      <c r="AX241" s="146"/>
      <c r="AY241" s="146"/>
      <c r="AZ241" s="146"/>
      <c r="BA241" s="146"/>
      <c r="BB241" s="146"/>
      <c r="BC241" s="146"/>
      <c r="BD241" s="146"/>
      <c r="BE241" s="146"/>
      <c r="BF241" s="146"/>
      <c r="BG241" s="146"/>
      <c r="BH241" s="146"/>
    </row>
    <row r="242" spans="1:60" ht="20.399999999999999" outlineLevel="1" x14ac:dyDescent="0.25">
      <c r="A242" s="168">
        <v>36</v>
      </c>
      <c r="B242" s="169" t="s">
        <v>507</v>
      </c>
      <c r="C242" s="184" t="s">
        <v>508</v>
      </c>
      <c r="D242" s="170" t="s">
        <v>264</v>
      </c>
      <c r="E242" s="171">
        <v>11.7</v>
      </c>
      <c r="F242" s="172"/>
      <c r="G242" s="173">
        <f>ROUND(E242*F242,2)</f>
        <v>0</v>
      </c>
      <c r="H242" s="172"/>
      <c r="I242" s="173">
        <f>ROUND(E242*H242,2)</f>
        <v>0</v>
      </c>
      <c r="J242" s="172"/>
      <c r="K242" s="173">
        <f>ROUND(E242*J242,2)</f>
        <v>0</v>
      </c>
      <c r="L242" s="173">
        <v>21</v>
      </c>
      <c r="M242" s="173">
        <f>G242*(1+L242/100)</f>
        <v>0</v>
      </c>
      <c r="N242" s="171">
        <v>0.18151999999999999</v>
      </c>
      <c r="O242" s="171">
        <f>ROUND(E242*N242,2)</f>
        <v>2.12</v>
      </c>
      <c r="P242" s="171">
        <v>0</v>
      </c>
      <c r="Q242" s="171">
        <f>ROUND(E242*P242,2)</f>
        <v>0</v>
      </c>
      <c r="R242" s="173" t="s">
        <v>327</v>
      </c>
      <c r="S242" s="173" t="s">
        <v>266</v>
      </c>
      <c r="T242" s="174" t="s">
        <v>266</v>
      </c>
      <c r="U242" s="156">
        <v>0.09</v>
      </c>
      <c r="V242" s="156">
        <f>ROUND(E242*U242,2)</f>
        <v>1.05</v>
      </c>
      <c r="W242" s="156"/>
      <c r="X242" s="156" t="s">
        <v>253</v>
      </c>
      <c r="Y242" s="156" t="s">
        <v>182</v>
      </c>
      <c r="Z242" s="146"/>
      <c r="AA242" s="146"/>
      <c r="AB242" s="146"/>
      <c r="AC242" s="146"/>
      <c r="AD242" s="146"/>
      <c r="AE242" s="146"/>
      <c r="AF242" s="146"/>
      <c r="AG242" s="146" t="s">
        <v>254</v>
      </c>
      <c r="AH242" s="146"/>
      <c r="AI242" s="146"/>
      <c r="AJ242" s="146"/>
      <c r="AK242" s="146"/>
      <c r="AL242" s="146"/>
      <c r="AM242" s="146"/>
      <c r="AN242" s="146"/>
      <c r="AO242" s="146"/>
      <c r="AP242" s="146"/>
      <c r="AQ242" s="146"/>
      <c r="AR242" s="146"/>
      <c r="AS242" s="146"/>
      <c r="AT242" s="146"/>
      <c r="AU242" s="146"/>
      <c r="AV242" s="146"/>
      <c r="AW242" s="146"/>
      <c r="AX242" s="146"/>
      <c r="AY242" s="146"/>
      <c r="AZ242" s="146"/>
      <c r="BA242" s="146"/>
      <c r="BB242" s="146"/>
      <c r="BC242" s="146"/>
      <c r="BD242" s="146"/>
      <c r="BE242" s="146"/>
      <c r="BF242" s="146"/>
      <c r="BG242" s="146"/>
      <c r="BH242" s="146"/>
    </row>
    <row r="243" spans="1:60" outlineLevel="2" x14ac:dyDescent="0.25">
      <c r="A243" s="153"/>
      <c r="B243" s="154"/>
      <c r="C243" s="191" t="s">
        <v>772</v>
      </c>
      <c r="D243" s="189"/>
      <c r="E243" s="190">
        <v>11.7</v>
      </c>
      <c r="F243" s="156"/>
      <c r="G243" s="156"/>
      <c r="H243" s="156"/>
      <c r="I243" s="156"/>
      <c r="J243" s="156"/>
      <c r="K243" s="156"/>
      <c r="L243" s="156"/>
      <c r="M243" s="156"/>
      <c r="N243" s="155"/>
      <c r="O243" s="155"/>
      <c r="P243" s="155"/>
      <c r="Q243" s="155"/>
      <c r="R243" s="156"/>
      <c r="S243" s="156"/>
      <c r="T243" s="156"/>
      <c r="U243" s="156"/>
      <c r="V243" s="156"/>
      <c r="W243" s="156"/>
      <c r="X243" s="156"/>
      <c r="Y243" s="156"/>
      <c r="Z243" s="146"/>
      <c r="AA243" s="146"/>
      <c r="AB243" s="146"/>
      <c r="AC243" s="146"/>
      <c r="AD243" s="146"/>
      <c r="AE243" s="146"/>
      <c r="AF243" s="146"/>
      <c r="AG243" s="146" t="s">
        <v>271</v>
      </c>
      <c r="AH243" s="146">
        <v>0</v>
      </c>
      <c r="AI243" s="146"/>
      <c r="AJ243" s="146"/>
      <c r="AK243" s="146"/>
      <c r="AL243" s="146"/>
      <c r="AM243" s="146"/>
      <c r="AN243" s="146"/>
      <c r="AO243" s="146"/>
      <c r="AP243" s="146"/>
      <c r="AQ243" s="146"/>
      <c r="AR243" s="146"/>
      <c r="AS243" s="146"/>
      <c r="AT243" s="146"/>
      <c r="AU243" s="146"/>
      <c r="AV243" s="146"/>
      <c r="AW243" s="146"/>
      <c r="AX243" s="146"/>
      <c r="AY243" s="146"/>
      <c r="AZ243" s="146"/>
      <c r="BA243" s="146"/>
      <c r="BB243" s="146"/>
      <c r="BC243" s="146"/>
      <c r="BD243" s="146"/>
      <c r="BE243" s="146"/>
      <c r="BF243" s="146"/>
      <c r="BG243" s="146"/>
      <c r="BH243" s="146"/>
    </row>
    <row r="244" spans="1:60" ht="20.399999999999999" outlineLevel="1" x14ac:dyDescent="0.25">
      <c r="A244" s="168">
        <v>37</v>
      </c>
      <c r="B244" s="169" t="s">
        <v>935</v>
      </c>
      <c r="C244" s="184" t="s">
        <v>936</v>
      </c>
      <c r="D244" s="170" t="s">
        <v>264</v>
      </c>
      <c r="E244" s="171">
        <v>6</v>
      </c>
      <c r="F244" s="172"/>
      <c r="G244" s="173">
        <f>ROUND(E244*F244,2)</f>
        <v>0</v>
      </c>
      <c r="H244" s="172"/>
      <c r="I244" s="173">
        <f>ROUND(E244*H244,2)</f>
        <v>0</v>
      </c>
      <c r="J244" s="172"/>
      <c r="K244" s="173">
        <f>ROUND(E244*J244,2)</f>
        <v>0</v>
      </c>
      <c r="L244" s="173">
        <v>21</v>
      </c>
      <c r="M244" s="173">
        <f>G244*(1+L244/100)</f>
        <v>0</v>
      </c>
      <c r="N244" s="171">
        <v>8.3500000000000005E-2</v>
      </c>
      <c r="O244" s="171">
        <f>ROUND(E244*N244,2)</f>
        <v>0.5</v>
      </c>
      <c r="P244" s="171">
        <v>0</v>
      </c>
      <c r="Q244" s="171">
        <f>ROUND(E244*P244,2)</f>
        <v>0</v>
      </c>
      <c r="R244" s="173"/>
      <c r="S244" s="173" t="s">
        <v>179</v>
      </c>
      <c r="T244" s="174" t="s">
        <v>180</v>
      </c>
      <c r="U244" s="156">
        <v>0.25</v>
      </c>
      <c r="V244" s="156">
        <f>ROUND(E244*U244,2)</f>
        <v>1.5</v>
      </c>
      <c r="W244" s="156"/>
      <c r="X244" s="156" t="s">
        <v>253</v>
      </c>
      <c r="Y244" s="156" t="s">
        <v>182</v>
      </c>
      <c r="Z244" s="146"/>
      <c r="AA244" s="146"/>
      <c r="AB244" s="146"/>
      <c r="AC244" s="146"/>
      <c r="AD244" s="146"/>
      <c r="AE244" s="146"/>
      <c r="AF244" s="146"/>
      <c r="AG244" s="146" t="s">
        <v>254</v>
      </c>
      <c r="AH244" s="146"/>
      <c r="AI244" s="146"/>
      <c r="AJ244" s="146"/>
      <c r="AK244" s="146"/>
      <c r="AL244" s="146"/>
      <c r="AM244" s="146"/>
      <c r="AN244" s="146"/>
      <c r="AO244" s="146"/>
      <c r="AP244" s="146"/>
      <c r="AQ244" s="146"/>
      <c r="AR244" s="146"/>
      <c r="AS244" s="146"/>
      <c r="AT244" s="146"/>
      <c r="AU244" s="146"/>
      <c r="AV244" s="146"/>
      <c r="AW244" s="146"/>
      <c r="AX244" s="146"/>
      <c r="AY244" s="146"/>
      <c r="AZ244" s="146"/>
      <c r="BA244" s="146"/>
      <c r="BB244" s="146"/>
      <c r="BC244" s="146"/>
      <c r="BD244" s="146"/>
      <c r="BE244" s="146"/>
      <c r="BF244" s="146"/>
      <c r="BG244" s="146"/>
      <c r="BH244" s="146"/>
    </row>
    <row r="245" spans="1:60" outlineLevel="2" x14ac:dyDescent="0.25">
      <c r="A245" s="153"/>
      <c r="B245" s="154"/>
      <c r="C245" s="191" t="s">
        <v>937</v>
      </c>
      <c r="D245" s="189"/>
      <c r="E245" s="190">
        <v>6</v>
      </c>
      <c r="F245" s="156"/>
      <c r="G245" s="156"/>
      <c r="H245" s="156"/>
      <c r="I245" s="156"/>
      <c r="J245" s="156"/>
      <c r="K245" s="156"/>
      <c r="L245" s="156"/>
      <c r="M245" s="156"/>
      <c r="N245" s="155"/>
      <c r="O245" s="155"/>
      <c r="P245" s="155"/>
      <c r="Q245" s="155"/>
      <c r="R245" s="156"/>
      <c r="S245" s="156"/>
      <c r="T245" s="156"/>
      <c r="U245" s="156"/>
      <c r="V245" s="156"/>
      <c r="W245" s="156"/>
      <c r="X245" s="156"/>
      <c r="Y245" s="156"/>
      <c r="Z245" s="146"/>
      <c r="AA245" s="146"/>
      <c r="AB245" s="146"/>
      <c r="AC245" s="146"/>
      <c r="AD245" s="146"/>
      <c r="AE245" s="146"/>
      <c r="AF245" s="146"/>
      <c r="AG245" s="146" t="s">
        <v>271</v>
      </c>
      <c r="AH245" s="146">
        <v>0</v>
      </c>
      <c r="AI245" s="146"/>
      <c r="AJ245" s="146"/>
      <c r="AK245" s="146"/>
      <c r="AL245" s="146"/>
      <c r="AM245" s="146"/>
      <c r="AN245" s="146"/>
      <c r="AO245" s="146"/>
      <c r="AP245" s="146"/>
      <c r="AQ245" s="146"/>
      <c r="AR245" s="146"/>
      <c r="AS245" s="146"/>
      <c r="AT245" s="146"/>
      <c r="AU245" s="146"/>
      <c r="AV245" s="146"/>
      <c r="AW245" s="146"/>
      <c r="AX245" s="146"/>
      <c r="AY245" s="146"/>
      <c r="AZ245" s="146"/>
      <c r="BA245" s="146"/>
      <c r="BB245" s="146"/>
      <c r="BC245" s="146"/>
      <c r="BD245" s="146"/>
      <c r="BE245" s="146"/>
      <c r="BF245" s="146"/>
      <c r="BG245" s="146"/>
      <c r="BH245" s="146"/>
    </row>
    <row r="246" spans="1:60" outlineLevel="1" x14ac:dyDescent="0.25">
      <c r="A246" s="168">
        <v>38</v>
      </c>
      <c r="B246" s="169" t="s">
        <v>509</v>
      </c>
      <c r="C246" s="184" t="s">
        <v>510</v>
      </c>
      <c r="D246" s="170" t="s">
        <v>283</v>
      </c>
      <c r="E246" s="171">
        <v>26</v>
      </c>
      <c r="F246" s="172"/>
      <c r="G246" s="173">
        <f>ROUND(E246*F246,2)</f>
        <v>0</v>
      </c>
      <c r="H246" s="172"/>
      <c r="I246" s="173">
        <f>ROUND(E246*H246,2)</f>
        <v>0</v>
      </c>
      <c r="J246" s="172"/>
      <c r="K246" s="173">
        <f>ROUND(E246*J246,2)</f>
        <v>0</v>
      </c>
      <c r="L246" s="173">
        <v>21</v>
      </c>
      <c r="M246" s="173">
        <f>G246*(1+L246/100)</f>
        <v>0</v>
      </c>
      <c r="N246" s="171">
        <v>3.5999999999999999E-3</v>
      </c>
      <c r="O246" s="171">
        <f>ROUND(E246*N246,2)</f>
        <v>0.09</v>
      </c>
      <c r="P246" s="171">
        <v>0</v>
      </c>
      <c r="Q246" s="171">
        <f>ROUND(E246*P246,2)</f>
        <v>0</v>
      </c>
      <c r="R246" s="173"/>
      <c r="S246" s="173" t="s">
        <v>179</v>
      </c>
      <c r="T246" s="174" t="s">
        <v>938</v>
      </c>
      <c r="U246" s="156">
        <v>0.05</v>
      </c>
      <c r="V246" s="156">
        <f>ROUND(E246*U246,2)</f>
        <v>1.3</v>
      </c>
      <c r="W246" s="156"/>
      <c r="X246" s="156" t="s">
        <v>253</v>
      </c>
      <c r="Y246" s="156" t="s">
        <v>182</v>
      </c>
      <c r="Z246" s="146"/>
      <c r="AA246" s="146"/>
      <c r="AB246" s="146"/>
      <c r="AC246" s="146"/>
      <c r="AD246" s="146"/>
      <c r="AE246" s="146"/>
      <c r="AF246" s="146"/>
      <c r="AG246" s="146" t="s">
        <v>254</v>
      </c>
      <c r="AH246" s="146"/>
      <c r="AI246" s="146"/>
      <c r="AJ246" s="146"/>
      <c r="AK246" s="146"/>
      <c r="AL246" s="146"/>
      <c r="AM246" s="146"/>
      <c r="AN246" s="146"/>
      <c r="AO246" s="146"/>
      <c r="AP246" s="146"/>
      <c r="AQ246" s="146"/>
      <c r="AR246" s="146"/>
      <c r="AS246" s="146"/>
      <c r="AT246" s="146"/>
      <c r="AU246" s="146"/>
      <c r="AV246" s="146"/>
      <c r="AW246" s="146"/>
      <c r="AX246" s="146"/>
      <c r="AY246" s="146"/>
      <c r="AZ246" s="146"/>
      <c r="BA246" s="146"/>
      <c r="BB246" s="146"/>
      <c r="BC246" s="146"/>
      <c r="BD246" s="146"/>
      <c r="BE246" s="146"/>
      <c r="BF246" s="146"/>
      <c r="BG246" s="146"/>
      <c r="BH246" s="146"/>
    </row>
    <row r="247" spans="1:60" outlineLevel="2" x14ac:dyDescent="0.25">
      <c r="A247" s="153"/>
      <c r="B247" s="154"/>
      <c r="C247" s="513" t="s">
        <v>511</v>
      </c>
      <c r="D247" s="514"/>
      <c r="E247" s="514"/>
      <c r="F247" s="514"/>
      <c r="G247" s="514"/>
      <c r="H247" s="156"/>
      <c r="I247" s="156"/>
      <c r="J247" s="156"/>
      <c r="K247" s="156"/>
      <c r="L247" s="156"/>
      <c r="M247" s="156"/>
      <c r="N247" s="155"/>
      <c r="O247" s="155"/>
      <c r="P247" s="155"/>
      <c r="Q247" s="155"/>
      <c r="R247" s="156"/>
      <c r="S247" s="156"/>
      <c r="T247" s="156"/>
      <c r="U247" s="156"/>
      <c r="V247" s="156"/>
      <c r="W247" s="156"/>
      <c r="X247" s="156"/>
      <c r="Y247" s="156"/>
      <c r="Z247" s="146"/>
      <c r="AA247" s="146"/>
      <c r="AB247" s="146"/>
      <c r="AC247" s="146"/>
      <c r="AD247" s="146"/>
      <c r="AE247" s="146"/>
      <c r="AF247" s="146"/>
      <c r="AG247" s="146" t="s">
        <v>185</v>
      </c>
      <c r="AH247" s="146"/>
      <c r="AI247" s="146"/>
      <c r="AJ247" s="146"/>
      <c r="AK247" s="146"/>
      <c r="AL247" s="146"/>
      <c r="AM247" s="146"/>
      <c r="AN247" s="146"/>
      <c r="AO247" s="146"/>
      <c r="AP247" s="146"/>
      <c r="AQ247" s="146"/>
      <c r="AR247" s="146"/>
      <c r="AS247" s="146"/>
      <c r="AT247" s="146"/>
      <c r="AU247" s="146"/>
      <c r="AV247" s="146"/>
      <c r="AW247" s="146"/>
      <c r="AX247" s="146"/>
      <c r="AY247" s="146"/>
      <c r="AZ247" s="146"/>
      <c r="BA247" s="146"/>
      <c r="BB247" s="146"/>
      <c r="BC247" s="146"/>
      <c r="BD247" s="146"/>
      <c r="BE247" s="146"/>
      <c r="BF247" s="146"/>
      <c r="BG247" s="146"/>
      <c r="BH247" s="146"/>
    </row>
    <row r="248" spans="1:60" outlineLevel="2" x14ac:dyDescent="0.25">
      <c r="A248" s="153"/>
      <c r="B248" s="154"/>
      <c r="C248" s="191" t="s">
        <v>939</v>
      </c>
      <c r="D248" s="189"/>
      <c r="E248" s="190">
        <v>26</v>
      </c>
      <c r="F248" s="156"/>
      <c r="G248" s="156"/>
      <c r="H248" s="156"/>
      <c r="I248" s="156"/>
      <c r="J248" s="156"/>
      <c r="K248" s="156"/>
      <c r="L248" s="156"/>
      <c r="M248" s="156"/>
      <c r="N248" s="155"/>
      <c r="O248" s="155"/>
      <c r="P248" s="155"/>
      <c r="Q248" s="155"/>
      <c r="R248" s="156"/>
      <c r="S248" s="156"/>
      <c r="T248" s="156"/>
      <c r="U248" s="156"/>
      <c r="V248" s="156"/>
      <c r="W248" s="156"/>
      <c r="X248" s="156"/>
      <c r="Y248" s="156"/>
      <c r="Z248" s="146"/>
      <c r="AA248" s="146"/>
      <c r="AB248" s="146"/>
      <c r="AC248" s="146"/>
      <c r="AD248" s="146"/>
      <c r="AE248" s="146"/>
      <c r="AF248" s="146"/>
      <c r="AG248" s="146" t="s">
        <v>271</v>
      </c>
      <c r="AH248" s="146">
        <v>0</v>
      </c>
      <c r="AI248" s="146"/>
      <c r="AJ248" s="146"/>
      <c r="AK248" s="146"/>
      <c r="AL248" s="146"/>
      <c r="AM248" s="146"/>
      <c r="AN248" s="146"/>
      <c r="AO248" s="146"/>
      <c r="AP248" s="146"/>
      <c r="AQ248" s="146"/>
      <c r="AR248" s="146"/>
      <c r="AS248" s="146"/>
      <c r="AT248" s="146"/>
      <c r="AU248" s="146"/>
      <c r="AV248" s="146"/>
      <c r="AW248" s="146"/>
      <c r="AX248" s="146"/>
      <c r="AY248" s="146"/>
      <c r="AZ248" s="146"/>
      <c r="BA248" s="146"/>
      <c r="BB248" s="146"/>
      <c r="BC248" s="146"/>
      <c r="BD248" s="146"/>
      <c r="BE248" s="146"/>
      <c r="BF248" s="146"/>
      <c r="BG248" s="146"/>
      <c r="BH248" s="146"/>
    </row>
    <row r="249" spans="1:60" x14ac:dyDescent="0.25">
      <c r="A249" s="161" t="s">
        <v>174</v>
      </c>
      <c r="B249" s="162" t="s">
        <v>103</v>
      </c>
      <c r="C249" s="183" t="s">
        <v>104</v>
      </c>
      <c r="D249" s="163"/>
      <c r="E249" s="164"/>
      <c r="F249" s="165"/>
      <c r="G249" s="165">
        <f>SUMIF(AG250:AG261,"&lt;&gt;NOR",G250:G261)</f>
        <v>0</v>
      </c>
      <c r="H249" s="165"/>
      <c r="I249" s="165">
        <f>SUM(I250:I261)</f>
        <v>0</v>
      </c>
      <c r="J249" s="165"/>
      <c r="K249" s="165">
        <f>SUM(K250:K261)</f>
        <v>0</v>
      </c>
      <c r="L249" s="165"/>
      <c r="M249" s="165">
        <f>SUM(M250:M261)</f>
        <v>0</v>
      </c>
      <c r="N249" s="164"/>
      <c r="O249" s="164">
        <f>SUM(O250:O261)</f>
        <v>0.31</v>
      </c>
      <c r="P249" s="164"/>
      <c r="Q249" s="164">
        <f>SUM(Q250:Q261)</f>
        <v>0</v>
      </c>
      <c r="R249" s="165"/>
      <c r="S249" s="165"/>
      <c r="T249" s="166"/>
      <c r="U249" s="160"/>
      <c r="V249" s="160">
        <f>SUM(V250:V261)</f>
        <v>33.150000000000006</v>
      </c>
      <c r="W249" s="160"/>
      <c r="X249" s="160"/>
      <c r="Y249" s="160"/>
      <c r="AG249" t="s">
        <v>175</v>
      </c>
    </row>
    <row r="250" spans="1:60" ht="20.399999999999999" outlineLevel="1" x14ac:dyDescent="0.25">
      <c r="A250" s="168">
        <v>39</v>
      </c>
      <c r="B250" s="169" t="s">
        <v>940</v>
      </c>
      <c r="C250" s="184" t="s">
        <v>941</v>
      </c>
      <c r="D250" s="170" t="s">
        <v>283</v>
      </c>
      <c r="E250" s="171">
        <v>275</v>
      </c>
      <c r="F250" s="172"/>
      <c r="G250" s="173">
        <f>ROUND(E250*F250,2)</f>
        <v>0</v>
      </c>
      <c r="H250" s="172"/>
      <c r="I250" s="173">
        <f>ROUND(E250*H250,2)</f>
        <v>0</v>
      </c>
      <c r="J250" s="172"/>
      <c r="K250" s="173">
        <f>ROUND(E250*J250,2)</f>
        <v>0</v>
      </c>
      <c r="L250" s="173">
        <v>21</v>
      </c>
      <c r="M250" s="173">
        <f>G250*(1+L250/100)</f>
        <v>0</v>
      </c>
      <c r="N250" s="171">
        <v>0</v>
      </c>
      <c r="O250" s="171">
        <f>ROUND(E250*N250,2)</f>
        <v>0</v>
      </c>
      <c r="P250" s="171">
        <v>0</v>
      </c>
      <c r="Q250" s="171">
        <f>ROUND(E250*P250,2)</f>
        <v>0</v>
      </c>
      <c r="R250" s="173" t="s">
        <v>430</v>
      </c>
      <c r="S250" s="173" t="s">
        <v>266</v>
      </c>
      <c r="T250" s="174" t="s">
        <v>266</v>
      </c>
      <c r="U250" s="156">
        <v>5.3999999999999999E-2</v>
      </c>
      <c r="V250" s="156">
        <f>ROUND(E250*U250,2)</f>
        <v>14.85</v>
      </c>
      <c r="W250" s="156"/>
      <c r="X250" s="156" t="s">
        <v>253</v>
      </c>
      <c r="Y250" s="156" t="s">
        <v>182</v>
      </c>
      <c r="Z250" s="146"/>
      <c r="AA250" s="146"/>
      <c r="AB250" s="146"/>
      <c r="AC250" s="146"/>
      <c r="AD250" s="146"/>
      <c r="AE250" s="146"/>
      <c r="AF250" s="146"/>
      <c r="AG250" s="146" t="s">
        <v>254</v>
      </c>
      <c r="AH250" s="146"/>
      <c r="AI250" s="146"/>
      <c r="AJ250" s="146"/>
      <c r="AK250" s="146"/>
      <c r="AL250" s="146"/>
      <c r="AM250" s="146"/>
      <c r="AN250" s="146"/>
      <c r="AO250" s="146"/>
      <c r="AP250" s="146"/>
      <c r="AQ250" s="146"/>
      <c r="AR250" s="146"/>
      <c r="AS250" s="146"/>
      <c r="AT250" s="146"/>
      <c r="AU250" s="146"/>
      <c r="AV250" s="146"/>
      <c r="AW250" s="146"/>
      <c r="AX250" s="146"/>
      <c r="AY250" s="146"/>
      <c r="AZ250" s="146"/>
      <c r="BA250" s="146"/>
      <c r="BB250" s="146"/>
      <c r="BC250" s="146"/>
      <c r="BD250" s="146"/>
      <c r="BE250" s="146"/>
      <c r="BF250" s="146"/>
      <c r="BG250" s="146"/>
      <c r="BH250" s="146"/>
    </row>
    <row r="251" spans="1:60" outlineLevel="2" x14ac:dyDescent="0.25">
      <c r="A251" s="153"/>
      <c r="B251" s="154"/>
      <c r="C251" s="524" t="s">
        <v>913</v>
      </c>
      <c r="D251" s="525"/>
      <c r="E251" s="525"/>
      <c r="F251" s="525"/>
      <c r="G251" s="525"/>
      <c r="H251" s="156"/>
      <c r="I251" s="156"/>
      <c r="J251" s="156"/>
      <c r="K251" s="156"/>
      <c r="L251" s="156"/>
      <c r="M251" s="156"/>
      <c r="N251" s="155"/>
      <c r="O251" s="155"/>
      <c r="P251" s="155"/>
      <c r="Q251" s="155"/>
      <c r="R251" s="156"/>
      <c r="S251" s="156"/>
      <c r="T251" s="156"/>
      <c r="U251" s="156"/>
      <c r="V251" s="156"/>
      <c r="W251" s="156"/>
      <c r="X251" s="156"/>
      <c r="Y251" s="156"/>
      <c r="Z251" s="146"/>
      <c r="AA251" s="146"/>
      <c r="AB251" s="146"/>
      <c r="AC251" s="146"/>
      <c r="AD251" s="146"/>
      <c r="AE251" s="146"/>
      <c r="AF251" s="146"/>
      <c r="AG251" s="146" t="s">
        <v>275</v>
      </c>
      <c r="AH251" s="146"/>
      <c r="AI251" s="146"/>
      <c r="AJ251" s="146"/>
      <c r="AK251" s="146"/>
      <c r="AL251" s="146"/>
      <c r="AM251" s="146"/>
      <c r="AN251" s="146"/>
      <c r="AO251" s="146"/>
      <c r="AP251" s="146"/>
      <c r="AQ251" s="146"/>
      <c r="AR251" s="146"/>
      <c r="AS251" s="146"/>
      <c r="AT251" s="146"/>
      <c r="AU251" s="146"/>
      <c r="AV251" s="146"/>
      <c r="AW251" s="146"/>
      <c r="AX251" s="146"/>
      <c r="AY251" s="146"/>
      <c r="AZ251" s="146"/>
      <c r="BA251" s="146"/>
      <c r="BB251" s="146"/>
      <c r="BC251" s="146"/>
      <c r="BD251" s="146"/>
      <c r="BE251" s="146"/>
      <c r="BF251" s="146"/>
      <c r="BG251" s="146"/>
      <c r="BH251" s="146"/>
    </row>
    <row r="252" spans="1:60" outlineLevel="1" x14ac:dyDescent="0.25">
      <c r="A252" s="175">
        <v>40</v>
      </c>
      <c r="B252" s="176" t="s">
        <v>514</v>
      </c>
      <c r="C252" s="185" t="s">
        <v>515</v>
      </c>
      <c r="D252" s="177" t="s">
        <v>283</v>
      </c>
      <c r="E252" s="178">
        <v>300</v>
      </c>
      <c r="F252" s="179"/>
      <c r="G252" s="180">
        <f>ROUND(E252*F252,2)</f>
        <v>0</v>
      </c>
      <c r="H252" s="179"/>
      <c r="I252" s="180">
        <f>ROUND(E252*H252,2)</f>
        <v>0</v>
      </c>
      <c r="J252" s="179"/>
      <c r="K252" s="180">
        <f>ROUND(E252*J252,2)</f>
        <v>0</v>
      </c>
      <c r="L252" s="180">
        <v>21</v>
      </c>
      <c r="M252" s="180">
        <f>G252*(1+L252/100)</f>
        <v>0</v>
      </c>
      <c r="N252" s="178">
        <v>0</v>
      </c>
      <c r="O252" s="178">
        <f>ROUND(E252*N252,2)</f>
        <v>0</v>
      </c>
      <c r="P252" s="178">
        <v>0</v>
      </c>
      <c r="Q252" s="178">
        <f>ROUND(E252*P252,2)</f>
        <v>0</v>
      </c>
      <c r="R252" s="180" t="s">
        <v>430</v>
      </c>
      <c r="S252" s="180" t="s">
        <v>266</v>
      </c>
      <c r="T252" s="181" t="s">
        <v>266</v>
      </c>
      <c r="U252" s="156">
        <v>0.03</v>
      </c>
      <c r="V252" s="156">
        <f>ROUND(E252*U252,2)</f>
        <v>9</v>
      </c>
      <c r="W252" s="156"/>
      <c r="X252" s="156" t="s">
        <v>253</v>
      </c>
      <c r="Y252" s="156" t="s">
        <v>182</v>
      </c>
      <c r="Z252" s="146"/>
      <c r="AA252" s="146"/>
      <c r="AB252" s="146"/>
      <c r="AC252" s="146"/>
      <c r="AD252" s="146"/>
      <c r="AE252" s="146"/>
      <c r="AF252" s="146"/>
      <c r="AG252" s="146" t="s">
        <v>254</v>
      </c>
      <c r="AH252" s="146"/>
      <c r="AI252" s="146"/>
      <c r="AJ252" s="146"/>
      <c r="AK252" s="146"/>
      <c r="AL252" s="146"/>
      <c r="AM252" s="146"/>
      <c r="AN252" s="146"/>
      <c r="AO252" s="146"/>
      <c r="AP252" s="146"/>
      <c r="AQ252" s="146"/>
      <c r="AR252" s="146"/>
      <c r="AS252" s="146"/>
      <c r="AT252" s="146"/>
      <c r="AU252" s="146"/>
      <c r="AV252" s="146"/>
      <c r="AW252" s="146"/>
      <c r="AX252" s="146"/>
      <c r="AY252" s="146"/>
      <c r="AZ252" s="146"/>
      <c r="BA252" s="146"/>
      <c r="BB252" s="146"/>
      <c r="BC252" s="146"/>
      <c r="BD252" s="146"/>
      <c r="BE252" s="146"/>
      <c r="BF252" s="146"/>
      <c r="BG252" s="146"/>
      <c r="BH252" s="146"/>
    </row>
    <row r="253" spans="1:60" outlineLevel="1" x14ac:dyDescent="0.25">
      <c r="A253" s="175">
        <v>41</v>
      </c>
      <c r="B253" s="176" t="s">
        <v>942</v>
      </c>
      <c r="C253" s="185" t="s">
        <v>943</v>
      </c>
      <c r="D253" s="177" t="s">
        <v>283</v>
      </c>
      <c r="E253" s="178">
        <v>310</v>
      </c>
      <c r="F253" s="179"/>
      <c r="G253" s="180">
        <f>ROUND(E253*F253,2)</f>
        <v>0</v>
      </c>
      <c r="H253" s="179"/>
      <c r="I253" s="180">
        <f>ROUND(E253*H253,2)</f>
        <v>0</v>
      </c>
      <c r="J253" s="179"/>
      <c r="K253" s="180">
        <f>ROUND(E253*J253,2)</f>
        <v>0</v>
      </c>
      <c r="L253" s="180">
        <v>21</v>
      </c>
      <c r="M253" s="180">
        <f>G253*(1+L253/100)</f>
        <v>0</v>
      </c>
      <c r="N253" s="178">
        <v>8.0000000000000007E-5</v>
      </c>
      <c r="O253" s="178">
        <f>ROUND(E253*N253,2)</f>
        <v>0.02</v>
      </c>
      <c r="P253" s="178">
        <v>0</v>
      </c>
      <c r="Q253" s="178">
        <f>ROUND(E253*P253,2)</f>
        <v>0</v>
      </c>
      <c r="R253" s="180" t="s">
        <v>430</v>
      </c>
      <c r="S253" s="180" t="s">
        <v>266</v>
      </c>
      <c r="T253" s="181" t="s">
        <v>266</v>
      </c>
      <c r="U253" s="156">
        <v>0.03</v>
      </c>
      <c r="V253" s="156">
        <f>ROUND(E253*U253,2)</f>
        <v>9.3000000000000007</v>
      </c>
      <c r="W253" s="156"/>
      <c r="X253" s="156" t="s">
        <v>253</v>
      </c>
      <c r="Y253" s="156" t="s">
        <v>182</v>
      </c>
      <c r="Z253" s="146"/>
      <c r="AA253" s="146"/>
      <c r="AB253" s="146"/>
      <c r="AC253" s="146"/>
      <c r="AD253" s="146"/>
      <c r="AE253" s="146"/>
      <c r="AF253" s="146"/>
      <c r="AG253" s="146" t="s">
        <v>267</v>
      </c>
      <c r="AH253" s="146"/>
      <c r="AI253" s="146"/>
      <c r="AJ253" s="146"/>
      <c r="AK253" s="146"/>
      <c r="AL253" s="146"/>
      <c r="AM253" s="146"/>
      <c r="AN253" s="146"/>
      <c r="AO253" s="146"/>
      <c r="AP253" s="146"/>
      <c r="AQ253" s="146"/>
      <c r="AR253" s="146"/>
      <c r="AS253" s="146"/>
      <c r="AT253" s="146"/>
      <c r="AU253" s="146"/>
      <c r="AV253" s="146"/>
      <c r="AW253" s="146"/>
      <c r="AX253" s="146"/>
      <c r="AY253" s="146"/>
      <c r="AZ253" s="146"/>
      <c r="BA253" s="146"/>
      <c r="BB253" s="146"/>
      <c r="BC253" s="146"/>
      <c r="BD253" s="146"/>
      <c r="BE253" s="146"/>
      <c r="BF253" s="146"/>
      <c r="BG253" s="146"/>
      <c r="BH253" s="146"/>
    </row>
    <row r="254" spans="1:60" outlineLevel="1" x14ac:dyDescent="0.25">
      <c r="A254" s="168">
        <v>42</v>
      </c>
      <c r="B254" s="169" t="s">
        <v>944</v>
      </c>
      <c r="C254" s="184" t="s">
        <v>945</v>
      </c>
      <c r="D254" s="170" t="s">
        <v>283</v>
      </c>
      <c r="E254" s="171">
        <v>275</v>
      </c>
      <c r="F254" s="172"/>
      <c r="G254" s="173">
        <f>ROUND(E254*F254,2)</f>
        <v>0</v>
      </c>
      <c r="H254" s="172"/>
      <c r="I254" s="173">
        <f>ROUND(E254*H254,2)</f>
        <v>0</v>
      </c>
      <c r="J254" s="172"/>
      <c r="K254" s="173">
        <f>ROUND(E254*J254,2)</f>
        <v>0</v>
      </c>
      <c r="L254" s="173">
        <v>21</v>
      </c>
      <c r="M254" s="173">
        <f>G254*(1+L254/100)</f>
        <v>0</v>
      </c>
      <c r="N254" s="171">
        <v>0</v>
      </c>
      <c r="O254" s="171">
        <f>ROUND(E254*N254,2)</f>
        <v>0</v>
      </c>
      <c r="P254" s="171">
        <v>0</v>
      </c>
      <c r="Q254" s="171">
        <f>ROUND(E254*P254,2)</f>
        <v>0</v>
      </c>
      <c r="R254" s="173"/>
      <c r="S254" s="173" t="s">
        <v>179</v>
      </c>
      <c r="T254" s="174" t="s">
        <v>180</v>
      </c>
      <c r="U254" s="156">
        <v>0</v>
      </c>
      <c r="V254" s="156">
        <f>ROUND(E254*U254,2)</f>
        <v>0</v>
      </c>
      <c r="W254" s="156"/>
      <c r="X254" s="156" t="s">
        <v>253</v>
      </c>
      <c r="Y254" s="156" t="s">
        <v>182</v>
      </c>
      <c r="Z254" s="146"/>
      <c r="AA254" s="146"/>
      <c r="AB254" s="146"/>
      <c r="AC254" s="146"/>
      <c r="AD254" s="146"/>
      <c r="AE254" s="146"/>
      <c r="AF254" s="146"/>
      <c r="AG254" s="146" t="s">
        <v>267</v>
      </c>
      <c r="AH254" s="146"/>
      <c r="AI254" s="146"/>
      <c r="AJ254" s="146"/>
      <c r="AK254" s="146"/>
      <c r="AL254" s="146"/>
      <c r="AM254" s="146"/>
      <c r="AN254" s="146"/>
      <c r="AO254" s="146"/>
      <c r="AP254" s="146"/>
      <c r="AQ254" s="146"/>
      <c r="AR254" s="146"/>
      <c r="AS254" s="146"/>
      <c r="AT254" s="146"/>
      <c r="AU254" s="146"/>
      <c r="AV254" s="146"/>
      <c r="AW254" s="146"/>
      <c r="AX254" s="146"/>
      <c r="AY254" s="146"/>
      <c r="AZ254" s="146"/>
      <c r="BA254" s="146"/>
      <c r="BB254" s="146"/>
      <c r="BC254" s="146"/>
      <c r="BD254" s="146"/>
      <c r="BE254" s="146"/>
      <c r="BF254" s="146"/>
      <c r="BG254" s="146"/>
      <c r="BH254" s="146"/>
    </row>
    <row r="255" spans="1:60" outlineLevel="2" x14ac:dyDescent="0.25">
      <c r="A255" s="153"/>
      <c r="B255" s="154"/>
      <c r="C255" s="513" t="s">
        <v>946</v>
      </c>
      <c r="D255" s="514"/>
      <c r="E255" s="514"/>
      <c r="F255" s="514"/>
      <c r="G255" s="514"/>
      <c r="H255" s="156"/>
      <c r="I255" s="156"/>
      <c r="J255" s="156"/>
      <c r="K255" s="156"/>
      <c r="L255" s="156"/>
      <c r="M255" s="156"/>
      <c r="N255" s="155"/>
      <c r="O255" s="155"/>
      <c r="P255" s="155"/>
      <c r="Q255" s="155"/>
      <c r="R255" s="156"/>
      <c r="S255" s="156"/>
      <c r="T255" s="156"/>
      <c r="U255" s="156"/>
      <c r="V255" s="156"/>
      <c r="W255" s="156"/>
      <c r="X255" s="156"/>
      <c r="Y255" s="156"/>
      <c r="Z255" s="146"/>
      <c r="AA255" s="146"/>
      <c r="AB255" s="146"/>
      <c r="AC255" s="146"/>
      <c r="AD255" s="146"/>
      <c r="AE255" s="146"/>
      <c r="AF255" s="146"/>
      <c r="AG255" s="146" t="s">
        <v>185</v>
      </c>
      <c r="AH255" s="146"/>
      <c r="AI255" s="146"/>
      <c r="AJ255" s="146"/>
      <c r="AK255" s="146"/>
      <c r="AL255" s="146"/>
      <c r="AM255" s="146"/>
      <c r="AN255" s="146"/>
      <c r="AO255" s="146"/>
      <c r="AP255" s="146"/>
      <c r="AQ255" s="146"/>
      <c r="AR255" s="146"/>
      <c r="AS255" s="146"/>
      <c r="AT255" s="146"/>
      <c r="AU255" s="146"/>
      <c r="AV255" s="146"/>
      <c r="AW255" s="146"/>
      <c r="AX255" s="146"/>
      <c r="AY255" s="146"/>
      <c r="AZ255" s="146"/>
      <c r="BA255" s="182" t="str">
        <f>C255</f>
        <v>V položce jsou zakalkulovány náklady na napuštění a vypuštění vody, dodání vody a desinfekčního prostředku a na bakteriologický rozbor vody.</v>
      </c>
      <c r="BB255" s="146"/>
      <c r="BC255" s="146"/>
      <c r="BD255" s="146"/>
      <c r="BE255" s="146"/>
      <c r="BF255" s="146"/>
      <c r="BG255" s="146"/>
      <c r="BH255" s="146"/>
    </row>
    <row r="256" spans="1:60" outlineLevel="3" x14ac:dyDescent="0.25">
      <c r="A256" s="153"/>
      <c r="B256" s="154"/>
      <c r="C256" s="515" t="s">
        <v>947</v>
      </c>
      <c r="D256" s="516"/>
      <c r="E256" s="516"/>
      <c r="F256" s="516"/>
      <c r="G256" s="516"/>
      <c r="H256" s="156"/>
      <c r="I256" s="156"/>
      <c r="J256" s="156"/>
      <c r="K256" s="156"/>
      <c r="L256" s="156"/>
      <c r="M256" s="156"/>
      <c r="N256" s="155"/>
      <c r="O256" s="155"/>
      <c r="P256" s="155"/>
      <c r="Q256" s="155"/>
      <c r="R256" s="156"/>
      <c r="S256" s="156"/>
      <c r="T256" s="156"/>
      <c r="U256" s="156"/>
      <c r="V256" s="156"/>
      <c r="W256" s="156"/>
      <c r="X256" s="156"/>
      <c r="Y256" s="156"/>
      <c r="Z256" s="146"/>
      <c r="AA256" s="146"/>
      <c r="AB256" s="146"/>
      <c r="AC256" s="146"/>
      <c r="AD256" s="146"/>
      <c r="AE256" s="146"/>
      <c r="AF256" s="146"/>
      <c r="AG256" s="146" t="s">
        <v>185</v>
      </c>
      <c r="AH256" s="146"/>
      <c r="AI256" s="146"/>
      <c r="AJ256" s="146"/>
      <c r="AK256" s="146"/>
      <c r="AL256" s="146"/>
      <c r="AM256" s="146"/>
      <c r="AN256" s="146"/>
      <c r="AO256" s="146"/>
      <c r="AP256" s="146"/>
      <c r="AQ256" s="146"/>
      <c r="AR256" s="146"/>
      <c r="AS256" s="146"/>
      <c r="AT256" s="146"/>
      <c r="AU256" s="146"/>
      <c r="AV256" s="146"/>
      <c r="AW256" s="146"/>
      <c r="AX256" s="146"/>
      <c r="AY256" s="146"/>
      <c r="AZ256" s="146"/>
      <c r="BA256" s="146"/>
      <c r="BB256" s="146"/>
      <c r="BC256" s="146"/>
      <c r="BD256" s="146"/>
      <c r="BE256" s="146"/>
      <c r="BF256" s="146"/>
      <c r="BG256" s="146"/>
      <c r="BH256" s="146"/>
    </row>
    <row r="257" spans="1:60" outlineLevel="1" x14ac:dyDescent="0.25">
      <c r="A257" s="168">
        <v>43</v>
      </c>
      <c r="B257" s="169" t="s">
        <v>948</v>
      </c>
      <c r="C257" s="184" t="s">
        <v>949</v>
      </c>
      <c r="D257" s="170" t="s">
        <v>283</v>
      </c>
      <c r="E257" s="171">
        <v>275</v>
      </c>
      <c r="F257" s="172"/>
      <c r="G257" s="173">
        <f>ROUND(E257*F257,2)</f>
        <v>0</v>
      </c>
      <c r="H257" s="172"/>
      <c r="I257" s="173">
        <f>ROUND(E257*H257,2)</f>
        <v>0</v>
      </c>
      <c r="J257" s="172"/>
      <c r="K257" s="173">
        <f>ROUND(E257*J257,2)</f>
        <v>0</v>
      </c>
      <c r="L257" s="173">
        <v>21</v>
      </c>
      <c r="M257" s="173">
        <f>G257*(1+L257/100)</f>
        <v>0</v>
      </c>
      <c r="N257" s="171">
        <v>0</v>
      </c>
      <c r="O257" s="171">
        <f>ROUND(E257*N257,2)</f>
        <v>0</v>
      </c>
      <c r="P257" s="171">
        <v>0</v>
      </c>
      <c r="Q257" s="171">
        <f>ROUND(E257*P257,2)</f>
        <v>0</v>
      </c>
      <c r="R257" s="173"/>
      <c r="S257" s="173" t="s">
        <v>179</v>
      </c>
      <c r="T257" s="174" t="s">
        <v>180</v>
      </c>
      <c r="U257" s="156">
        <v>0</v>
      </c>
      <c r="V257" s="156">
        <f>ROUND(E257*U257,2)</f>
        <v>0</v>
      </c>
      <c r="W257" s="156"/>
      <c r="X257" s="156" t="s">
        <v>253</v>
      </c>
      <c r="Y257" s="156" t="s">
        <v>182</v>
      </c>
      <c r="Z257" s="146"/>
      <c r="AA257" s="146"/>
      <c r="AB257" s="146"/>
      <c r="AC257" s="146"/>
      <c r="AD257" s="146"/>
      <c r="AE257" s="146"/>
      <c r="AF257" s="146"/>
      <c r="AG257" s="146" t="s">
        <v>267</v>
      </c>
      <c r="AH257" s="146"/>
      <c r="AI257" s="146"/>
      <c r="AJ257" s="146"/>
      <c r="AK257" s="146"/>
      <c r="AL257" s="146"/>
      <c r="AM257" s="146"/>
      <c r="AN257" s="146"/>
      <c r="AO257" s="146"/>
      <c r="AP257" s="146"/>
      <c r="AQ257" s="146"/>
      <c r="AR257" s="146"/>
      <c r="AS257" s="146"/>
      <c r="AT257" s="146"/>
      <c r="AU257" s="146"/>
      <c r="AV257" s="146"/>
      <c r="AW257" s="146"/>
      <c r="AX257" s="146"/>
      <c r="AY257" s="146"/>
      <c r="AZ257" s="146"/>
      <c r="BA257" s="146"/>
      <c r="BB257" s="146"/>
      <c r="BC257" s="146"/>
      <c r="BD257" s="146"/>
      <c r="BE257" s="146"/>
      <c r="BF257" s="146"/>
      <c r="BG257" s="146"/>
      <c r="BH257" s="146"/>
    </row>
    <row r="258" spans="1:60" ht="21" outlineLevel="2" x14ac:dyDescent="0.25">
      <c r="A258" s="153"/>
      <c r="B258" s="154"/>
      <c r="C258" s="513" t="s">
        <v>950</v>
      </c>
      <c r="D258" s="514"/>
      <c r="E258" s="514"/>
      <c r="F258" s="514"/>
      <c r="G258" s="514"/>
      <c r="H258" s="156"/>
      <c r="I258" s="156"/>
      <c r="J258" s="156"/>
      <c r="K258" s="156"/>
      <c r="L258" s="156"/>
      <c r="M258" s="156"/>
      <c r="N258" s="155"/>
      <c r="O258" s="155"/>
      <c r="P258" s="155"/>
      <c r="Q258" s="155"/>
      <c r="R258" s="156"/>
      <c r="S258" s="156"/>
      <c r="T258" s="156"/>
      <c r="U258" s="156"/>
      <c r="V258" s="156"/>
      <c r="W258" s="156"/>
      <c r="X258" s="156"/>
      <c r="Y258" s="156"/>
      <c r="Z258" s="146"/>
      <c r="AA258" s="146"/>
      <c r="AB258" s="146"/>
      <c r="AC258" s="146"/>
      <c r="AD258" s="146"/>
      <c r="AE258" s="146"/>
      <c r="AF258" s="146"/>
      <c r="AG258" s="146" t="s">
        <v>185</v>
      </c>
      <c r="AH258" s="146"/>
      <c r="AI258" s="146"/>
      <c r="AJ258" s="146"/>
      <c r="AK258" s="146"/>
      <c r="AL258" s="146"/>
      <c r="AM258" s="146"/>
      <c r="AN258" s="146"/>
      <c r="AO258" s="146"/>
      <c r="AP258" s="146"/>
      <c r="AQ258" s="146"/>
      <c r="AR258" s="146"/>
      <c r="AS258" s="146"/>
      <c r="AT258" s="146"/>
      <c r="AU258" s="146"/>
      <c r="AV258" s="146"/>
      <c r="AW258" s="146"/>
      <c r="AX258" s="146"/>
      <c r="AY258" s="146"/>
      <c r="AZ258" s="146"/>
      <c r="BA258" s="182" t="str">
        <f>C258</f>
        <v>V položce jsou započteny náklady na přísun, montáž, demontáž a odsun zkoušecího čerpadla, napuštění tlakovou vodou a dodání vody pro tlakovou zkoušku.</v>
      </c>
      <c r="BB258" s="146"/>
      <c r="BC258" s="146"/>
      <c r="BD258" s="146"/>
      <c r="BE258" s="146"/>
      <c r="BF258" s="146"/>
      <c r="BG258" s="146"/>
      <c r="BH258" s="146"/>
    </row>
    <row r="259" spans="1:60" outlineLevel="3" x14ac:dyDescent="0.25">
      <c r="A259" s="153"/>
      <c r="B259" s="154"/>
      <c r="C259" s="515" t="s">
        <v>947</v>
      </c>
      <c r="D259" s="516"/>
      <c r="E259" s="516"/>
      <c r="F259" s="516"/>
      <c r="G259" s="516"/>
      <c r="H259" s="156"/>
      <c r="I259" s="156"/>
      <c r="J259" s="156"/>
      <c r="K259" s="156"/>
      <c r="L259" s="156"/>
      <c r="M259" s="156"/>
      <c r="N259" s="155"/>
      <c r="O259" s="155"/>
      <c r="P259" s="155"/>
      <c r="Q259" s="155"/>
      <c r="R259" s="156"/>
      <c r="S259" s="156"/>
      <c r="T259" s="156"/>
      <c r="U259" s="156"/>
      <c r="V259" s="156"/>
      <c r="W259" s="156"/>
      <c r="X259" s="156"/>
      <c r="Y259" s="156"/>
      <c r="Z259" s="146"/>
      <c r="AA259" s="146"/>
      <c r="AB259" s="146"/>
      <c r="AC259" s="146"/>
      <c r="AD259" s="146"/>
      <c r="AE259" s="146"/>
      <c r="AF259" s="146"/>
      <c r="AG259" s="146" t="s">
        <v>185</v>
      </c>
      <c r="AH259" s="146"/>
      <c r="AI259" s="146"/>
      <c r="AJ259" s="146"/>
      <c r="AK259" s="146"/>
      <c r="AL259" s="146"/>
      <c r="AM259" s="146"/>
      <c r="AN259" s="146"/>
      <c r="AO259" s="146"/>
      <c r="AP259" s="146"/>
      <c r="AQ259" s="146"/>
      <c r="AR259" s="146"/>
      <c r="AS259" s="146"/>
      <c r="AT259" s="146"/>
      <c r="AU259" s="146"/>
      <c r="AV259" s="146"/>
      <c r="AW259" s="146"/>
      <c r="AX259" s="146"/>
      <c r="AY259" s="146"/>
      <c r="AZ259" s="146"/>
      <c r="BA259" s="146"/>
      <c r="BB259" s="146"/>
      <c r="BC259" s="146"/>
      <c r="BD259" s="146"/>
      <c r="BE259" s="146"/>
      <c r="BF259" s="146"/>
      <c r="BG259" s="146"/>
      <c r="BH259" s="146"/>
    </row>
    <row r="260" spans="1:60" outlineLevel="1" x14ac:dyDescent="0.25">
      <c r="A260" s="168">
        <v>44</v>
      </c>
      <c r="B260" s="169" t="s">
        <v>951</v>
      </c>
      <c r="C260" s="184" t="s">
        <v>952</v>
      </c>
      <c r="D260" s="170" t="s">
        <v>283</v>
      </c>
      <c r="E260" s="171">
        <v>275</v>
      </c>
      <c r="F260" s="172"/>
      <c r="G260" s="173">
        <f>ROUND(E260*F260,2)</f>
        <v>0</v>
      </c>
      <c r="H260" s="172"/>
      <c r="I260" s="173">
        <f>ROUND(E260*H260,2)</f>
        <v>0</v>
      </c>
      <c r="J260" s="172"/>
      <c r="K260" s="173">
        <f>ROUND(E260*J260,2)</f>
        <v>0</v>
      </c>
      <c r="L260" s="173">
        <v>21</v>
      </c>
      <c r="M260" s="173">
        <f>G260*(1+L260/100)</f>
        <v>0</v>
      </c>
      <c r="N260" s="171">
        <v>1.0499999999999999E-3</v>
      </c>
      <c r="O260" s="171">
        <f>ROUND(E260*N260,2)</f>
        <v>0.28999999999999998</v>
      </c>
      <c r="P260" s="171">
        <v>0</v>
      </c>
      <c r="Q260" s="171">
        <f>ROUND(E260*P260,2)</f>
        <v>0</v>
      </c>
      <c r="R260" s="173"/>
      <c r="S260" s="173" t="s">
        <v>179</v>
      </c>
      <c r="T260" s="174" t="s">
        <v>180</v>
      </c>
      <c r="U260" s="156">
        <v>0</v>
      </c>
      <c r="V260" s="156">
        <f>ROUND(E260*U260,2)</f>
        <v>0</v>
      </c>
      <c r="W260" s="156"/>
      <c r="X260" s="156" t="s">
        <v>478</v>
      </c>
      <c r="Y260" s="156" t="s">
        <v>182</v>
      </c>
      <c r="Z260" s="146"/>
      <c r="AA260" s="146"/>
      <c r="AB260" s="146"/>
      <c r="AC260" s="146"/>
      <c r="AD260" s="146"/>
      <c r="AE260" s="146"/>
      <c r="AF260" s="146"/>
      <c r="AG260" s="146" t="s">
        <v>672</v>
      </c>
      <c r="AH260" s="146"/>
      <c r="AI260" s="146"/>
      <c r="AJ260" s="146"/>
      <c r="AK260" s="146"/>
      <c r="AL260" s="146"/>
      <c r="AM260" s="146"/>
      <c r="AN260" s="146"/>
      <c r="AO260" s="146"/>
      <c r="AP260" s="146"/>
      <c r="AQ260" s="146"/>
      <c r="AR260" s="146"/>
      <c r="AS260" s="146"/>
      <c r="AT260" s="146"/>
      <c r="AU260" s="146"/>
      <c r="AV260" s="146"/>
      <c r="AW260" s="146"/>
      <c r="AX260" s="146"/>
      <c r="AY260" s="146"/>
      <c r="AZ260" s="146"/>
      <c r="BA260" s="146"/>
      <c r="BB260" s="146"/>
      <c r="BC260" s="146"/>
      <c r="BD260" s="146"/>
      <c r="BE260" s="146"/>
      <c r="BF260" s="146"/>
      <c r="BG260" s="146"/>
      <c r="BH260" s="146"/>
    </row>
    <row r="261" spans="1:60" outlineLevel="2" x14ac:dyDescent="0.25">
      <c r="A261" s="153"/>
      <c r="B261" s="154"/>
      <c r="C261" s="513" t="s">
        <v>953</v>
      </c>
      <c r="D261" s="514"/>
      <c r="E261" s="514"/>
      <c r="F261" s="514"/>
      <c r="G261" s="514"/>
      <c r="H261" s="156"/>
      <c r="I261" s="156"/>
      <c r="J261" s="156"/>
      <c r="K261" s="156"/>
      <c r="L261" s="156"/>
      <c r="M261" s="156"/>
      <c r="N261" s="155"/>
      <c r="O261" s="155"/>
      <c r="P261" s="155"/>
      <c r="Q261" s="155"/>
      <c r="R261" s="156"/>
      <c r="S261" s="156"/>
      <c r="T261" s="156"/>
      <c r="U261" s="156"/>
      <c r="V261" s="156"/>
      <c r="W261" s="156"/>
      <c r="X261" s="156"/>
      <c r="Y261" s="156"/>
      <c r="Z261" s="146"/>
      <c r="AA261" s="146"/>
      <c r="AB261" s="146"/>
      <c r="AC261" s="146"/>
      <c r="AD261" s="146"/>
      <c r="AE261" s="146"/>
      <c r="AF261" s="146"/>
      <c r="AG261" s="146" t="s">
        <v>185</v>
      </c>
      <c r="AH261" s="146"/>
      <c r="AI261" s="146"/>
      <c r="AJ261" s="146"/>
      <c r="AK261" s="146"/>
      <c r="AL261" s="146"/>
      <c r="AM261" s="146"/>
      <c r="AN261" s="146"/>
      <c r="AO261" s="146"/>
      <c r="AP261" s="146"/>
      <c r="AQ261" s="146"/>
      <c r="AR261" s="146"/>
      <c r="AS261" s="146"/>
      <c r="AT261" s="146"/>
      <c r="AU261" s="146"/>
      <c r="AV261" s="146"/>
      <c r="AW261" s="146"/>
      <c r="AX261" s="146"/>
      <c r="AY261" s="146"/>
      <c r="AZ261" s="146"/>
      <c r="BA261" s="146"/>
      <c r="BB261" s="146"/>
      <c r="BC261" s="146"/>
      <c r="BD261" s="146"/>
      <c r="BE261" s="146"/>
      <c r="BF261" s="146"/>
      <c r="BG261" s="146"/>
      <c r="BH261" s="146"/>
    </row>
    <row r="262" spans="1:60" x14ac:dyDescent="0.25">
      <c r="A262" s="161" t="s">
        <v>174</v>
      </c>
      <c r="B262" s="162" t="s">
        <v>107</v>
      </c>
      <c r="C262" s="183" t="s">
        <v>108</v>
      </c>
      <c r="D262" s="163"/>
      <c r="E262" s="164"/>
      <c r="F262" s="165"/>
      <c r="G262" s="165">
        <f>SUMIF(AG263:AG265,"&lt;&gt;NOR",G263:G265)</f>
        <v>0</v>
      </c>
      <c r="H262" s="165"/>
      <c r="I262" s="165">
        <f>SUM(I263:I265)</f>
        <v>0</v>
      </c>
      <c r="J262" s="165"/>
      <c r="K262" s="165">
        <f>SUM(K263:K265)</f>
        <v>0</v>
      </c>
      <c r="L262" s="165"/>
      <c r="M262" s="165">
        <f>SUM(M263:M265)</f>
        <v>0</v>
      </c>
      <c r="N262" s="164"/>
      <c r="O262" s="164">
        <f>SUM(O263:O265)</f>
        <v>0.19</v>
      </c>
      <c r="P262" s="164"/>
      <c r="Q262" s="164">
        <f>SUM(Q263:Q265)</f>
        <v>0</v>
      </c>
      <c r="R262" s="165"/>
      <c r="S262" s="165"/>
      <c r="T262" s="166"/>
      <c r="U262" s="160"/>
      <c r="V262" s="160">
        <f>SUM(V263:V265)</f>
        <v>14.26</v>
      </c>
      <c r="W262" s="160"/>
      <c r="X262" s="160"/>
      <c r="Y262" s="160"/>
      <c r="AG262" t="s">
        <v>175</v>
      </c>
    </row>
    <row r="263" spans="1:60" outlineLevel="1" x14ac:dyDescent="0.25">
      <c r="A263" s="168">
        <v>45</v>
      </c>
      <c r="B263" s="169" t="s">
        <v>954</v>
      </c>
      <c r="C263" s="184" t="s">
        <v>955</v>
      </c>
      <c r="D263" s="170" t="s">
        <v>257</v>
      </c>
      <c r="E263" s="171">
        <v>2</v>
      </c>
      <c r="F263" s="172"/>
      <c r="G263" s="173">
        <f>ROUND(E263*F263,2)</f>
        <v>0</v>
      </c>
      <c r="H263" s="172"/>
      <c r="I263" s="173">
        <f>ROUND(E263*H263,2)</f>
        <v>0</v>
      </c>
      <c r="J263" s="172"/>
      <c r="K263" s="173">
        <f>ROUND(E263*J263,2)</f>
        <v>0</v>
      </c>
      <c r="L263" s="173">
        <v>21</v>
      </c>
      <c r="M263" s="173">
        <f>G263*(1+L263/100)</f>
        <v>0</v>
      </c>
      <c r="N263" s="171">
        <v>9.604E-2</v>
      </c>
      <c r="O263" s="171">
        <f>ROUND(E263*N263,2)</f>
        <v>0.19</v>
      </c>
      <c r="P263" s="171">
        <v>0</v>
      </c>
      <c r="Q263" s="171">
        <f>ROUND(E263*P263,2)</f>
        <v>0</v>
      </c>
      <c r="R263" s="173"/>
      <c r="S263" s="173" t="s">
        <v>179</v>
      </c>
      <c r="T263" s="174" t="s">
        <v>180</v>
      </c>
      <c r="U263" s="156">
        <v>7.13</v>
      </c>
      <c r="V263" s="156">
        <f>ROUND(E263*U263,2)</f>
        <v>14.26</v>
      </c>
      <c r="W263" s="156"/>
      <c r="X263" s="156" t="s">
        <v>253</v>
      </c>
      <c r="Y263" s="156" t="s">
        <v>182</v>
      </c>
      <c r="Z263" s="146"/>
      <c r="AA263" s="146"/>
      <c r="AB263" s="146"/>
      <c r="AC263" s="146"/>
      <c r="AD263" s="146"/>
      <c r="AE263" s="146"/>
      <c r="AF263" s="146"/>
      <c r="AG263" s="146" t="s">
        <v>254</v>
      </c>
      <c r="AH263" s="146"/>
      <c r="AI263" s="146"/>
      <c r="AJ263" s="146"/>
      <c r="AK263" s="146"/>
      <c r="AL263" s="146"/>
      <c r="AM263" s="146"/>
      <c r="AN263" s="146"/>
      <c r="AO263" s="146"/>
      <c r="AP263" s="146"/>
      <c r="AQ263" s="146"/>
      <c r="AR263" s="146"/>
      <c r="AS263" s="146"/>
      <c r="AT263" s="146"/>
      <c r="AU263" s="146"/>
      <c r="AV263" s="146"/>
      <c r="AW263" s="146"/>
      <c r="AX263" s="146"/>
      <c r="AY263" s="146"/>
      <c r="AZ263" s="146"/>
      <c r="BA263" s="146"/>
      <c r="BB263" s="146"/>
      <c r="BC263" s="146"/>
      <c r="BD263" s="146"/>
      <c r="BE263" s="146"/>
      <c r="BF263" s="146"/>
      <c r="BG263" s="146"/>
      <c r="BH263" s="146"/>
    </row>
    <row r="264" spans="1:60" outlineLevel="2" x14ac:dyDescent="0.25">
      <c r="A264" s="153"/>
      <c r="B264" s="154"/>
      <c r="C264" s="513" t="s">
        <v>956</v>
      </c>
      <c r="D264" s="514"/>
      <c r="E264" s="514"/>
      <c r="F264" s="514"/>
      <c r="G264" s="514"/>
      <c r="H264" s="156"/>
      <c r="I264" s="156"/>
      <c r="J264" s="156"/>
      <c r="K264" s="156"/>
      <c r="L264" s="156"/>
      <c r="M264" s="156"/>
      <c r="N264" s="155"/>
      <c r="O264" s="155"/>
      <c r="P264" s="155"/>
      <c r="Q264" s="155"/>
      <c r="R264" s="156"/>
      <c r="S264" s="156"/>
      <c r="T264" s="156"/>
      <c r="U264" s="156"/>
      <c r="V264" s="156"/>
      <c r="W264" s="156"/>
      <c r="X264" s="156"/>
      <c r="Y264" s="156"/>
      <c r="Z264" s="146"/>
      <c r="AA264" s="146"/>
      <c r="AB264" s="146"/>
      <c r="AC264" s="146"/>
      <c r="AD264" s="146"/>
      <c r="AE264" s="146"/>
      <c r="AF264" s="146"/>
      <c r="AG264" s="146" t="s">
        <v>185</v>
      </c>
      <c r="AH264" s="146"/>
      <c r="AI264" s="146"/>
      <c r="AJ264" s="146"/>
      <c r="AK264" s="146"/>
      <c r="AL264" s="146"/>
      <c r="AM264" s="146"/>
      <c r="AN264" s="146"/>
      <c r="AO264" s="146"/>
      <c r="AP264" s="146"/>
      <c r="AQ264" s="146"/>
      <c r="AR264" s="146"/>
      <c r="AS264" s="146"/>
      <c r="AT264" s="146"/>
      <c r="AU264" s="146"/>
      <c r="AV264" s="146"/>
      <c r="AW264" s="146"/>
      <c r="AX264" s="146"/>
      <c r="AY264" s="146"/>
      <c r="AZ264" s="146"/>
      <c r="BA264" s="146"/>
      <c r="BB264" s="146"/>
      <c r="BC264" s="146"/>
      <c r="BD264" s="146"/>
      <c r="BE264" s="146"/>
      <c r="BF264" s="146"/>
      <c r="BG264" s="146"/>
      <c r="BH264" s="146"/>
    </row>
    <row r="265" spans="1:60" outlineLevel="1" x14ac:dyDescent="0.25">
      <c r="A265" s="175">
        <v>46</v>
      </c>
      <c r="B265" s="176" t="s">
        <v>957</v>
      </c>
      <c r="C265" s="185" t="s">
        <v>958</v>
      </c>
      <c r="D265" s="177" t="s">
        <v>178</v>
      </c>
      <c r="E265" s="178">
        <v>2</v>
      </c>
      <c r="F265" s="179"/>
      <c r="G265" s="180">
        <f>ROUND(E265*F265,2)</f>
        <v>0</v>
      </c>
      <c r="H265" s="179"/>
      <c r="I265" s="180">
        <f>ROUND(E265*H265,2)</f>
        <v>0</v>
      </c>
      <c r="J265" s="179"/>
      <c r="K265" s="180">
        <f>ROUND(E265*J265,2)</f>
        <v>0</v>
      </c>
      <c r="L265" s="180">
        <v>21</v>
      </c>
      <c r="M265" s="180">
        <f>G265*(1+L265/100)</f>
        <v>0</v>
      </c>
      <c r="N265" s="178">
        <v>0</v>
      </c>
      <c r="O265" s="178">
        <f>ROUND(E265*N265,2)</f>
        <v>0</v>
      </c>
      <c r="P265" s="178">
        <v>0</v>
      </c>
      <c r="Q265" s="178">
        <f>ROUND(E265*P265,2)</f>
        <v>0</v>
      </c>
      <c r="R265" s="180"/>
      <c r="S265" s="180" t="s">
        <v>179</v>
      </c>
      <c r="T265" s="181" t="s">
        <v>180</v>
      </c>
      <c r="U265" s="156">
        <v>0</v>
      </c>
      <c r="V265" s="156">
        <f>ROUND(E265*U265,2)</f>
        <v>0</v>
      </c>
      <c r="W265" s="156"/>
      <c r="X265" s="156" t="s">
        <v>253</v>
      </c>
      <c r="Y265" s="156" t="s">
        <v>182</v>
      </c>
      <c r="Z265" s="146"/>
      <c r="AA265" s="146"/>
      <c r="AB265" s="146"/>
      <c r="AC265" s="146"/>
      <c r="AD265" s="146"/>
      <c r="AE265" s="146"/>
      <c r="AF265" s="146"/>
      <c r="AG265" s="146" t="s">
        <v>254</v>
      </c>
      <c r="AH265" s="146"/>
      <c r="AI265" s="146"/>
      <c r="AJ265" s="146"/>
      <c r="AK265" s="146"/>
      <c r="AL265" s="146"/>
      <c r="AM265" s="146"/>
      <c r="AN265" s="146"/>
      <c r="AO265" s="146"/>
      <c r="AP265" s="146"/>
      <c r="AQ265" s="146"/>
      <c r="AR265" s="146"/>
      <c r="AS265" s="146"/>
      <c r="AT265" s="146"/>
      <c r="AU265" s="146"/>
      <c r="AV265" s="146"/>
      <c r="AW265" s="146"/>
      <c r="AX265" s="146"/>
      <c r="AY265" s="146"/>
      <c r="AZ265" s="146"/>
      <c r="BA265" s="146"/>
      <c r="BB265" s="146"/>
      <c r="BC265" s="146"/>
      <c r="BD265" s="146"/>
      <c r="BE265" s="146"/>
      <c r="BF265" s="146"/>
      <c r="BG265" s="146"/>
      <c r="BH265" s="146"/>
    </row>
    <row r="266" spans="1:60" x14ac:dyDescent="0.25">
      <c r="A266" s="161" t="s">
        <v>174</v>
      </c>
      <c r="B266" s="162" t="s">
        <v>109</v>
      </c>
      <c r="C266" s="183" t="s">
        <v>110</v>
      </c>
      <c r="D266" s="163"/>
      <c r="E266" s="164"/>
      <c r="F266" s="165"/>
      <c r="G266" s="165">
        <f>SUMIF(AG267:AG269,"&lt;&gt;NOR",G267:G269)</f>
        <v>0</v>
      </c>
      <c r="H266" s="165"/>
      <c r="I266" s="165">
        <f>SUM(I267:I269)</f>
        <v>0</v>
      </c>
      <c r="J266" s="165"/>
      <c r="K266" s="165">
        <f>SUM(K267:K269)</f>
        <v>0</v>
      </c>
      <c r="L266" s="165"/>
      <c r="M266" s="165">
        <f>SUM(M267:M269)</f>
        <v>0</v>
      </c>
      <c r="N266" s="164"/>
      <c r="O266" s="164">
        <f>SUM(O267:O269)</f>
        <v>0</v>
      </c>
      <c r="P266" s="164"/>
      <c r="Q266" s="164">
        <f>SUM(Q267:Q269)</f>
        <v>0</v>
      </c>
      <c r="R266" s="165"/>
      <c r="S266" s="165"/>
      <c r="T266" s="166"/>
      <c r="U266" s="160"/>
      <c r="V266" s="160">
        <f>SUM(V267:V269)</f>
        <v>1.56</v>
      </c>
      <c r="W266" s="160"/>
      <c r="X266" s="160"/>
      <c r="Y266" s="160"/>
      <c r="AG266" t="s">
        <v>175</v>
      </c>
    </row>
    <row r="267" spans="1:60" outlineLevel="1" x14ac:dyDescent="0.25">
      <c r="A267" s="168">
        <v>47</v>
      </c>
      <c r="B267" s="169" t="s">
        <v>533</v>
      </c>
      <c r="C267" s="184" t="s">
        <v>534</v>
      </c>
      <c r="D267" s="170" t="s">
        <v>283</v>
      </c>
      <c r="E267" s="171">
        <v>26</v>
      </c>
      <c r="F267" s="172"/>
      <c r="G267" s="173">
        <f>ROUND(E267*F267,2)</f>
        <v>0</v>
      </c>
      <c r="H267" s="172"/>
      <c r="I267" s="173">
        <f>ROUND(E267*H267,2)</f>
        <v>0</v>
      </c>
      <c r="J267" s="172"/>
      <c r="K267" s="173">
        <f>ROUND(E267*J267,2)</f>
        <v>0</v>
      </c>
      <c r="L267" s="173">
        <v>21</v>
      </c>
      <c r="M267" s="173">
        <f>G267*(1+L267/100)</f>
        <v>0</v>
      </c>
      <c r="N267" s="171">
        <v>0</v>
      </c>
      <c r="O267" s="171">
        <f>ROUND(E267*N267,2)</f>
        <v>0</v>
      </c>
      <c r="P267" s="171">
        <v>0</v>
      </c>
      <c r="Q267" s="171">
        <f>ROUND(E267*P267,2)</f>
        <v>0</v>
      </c>
      <c r="R267" s="173" t="s">
        <v>327</v>
      </c>
      <c r="S267" s="173" t="s">
        <v>266</v>
      </c>
      <c r="T267" s="174" t="s">
        <v>266</v>
      </c>
      <c r="U267" s="156">
        <v>0.06</v>
      </c>
      <c r="V267" s="156">
        <f>ROUND(E267*U267,2)</f>
        <v>1.56</v>
      </c>
      <c r="W267" s="156"/>
      <c r="X267" s="156" t="s">
        <v>253</v>
      </c>
      <c r="Y267" s="156" t="s">
        <v>182</v>
      </c>
      <c r="Z267" s="146"/>
      <c r="AA267" s="146"/>
      <c r="AB267" s="146"/>
      <c r="AC267" s="146"/>
      <c r="AD267" s="146"/>
      <c r="AE267" s="146"/>
      <c r="AF267" s="146"/>
      <c r="AG267" s="146" t="s">
        <v>254</v>
      </c>
      <c r="AH267" s="146"/>
      <c r="AI267" s="146"/>
      <c r="AJ267" s="146"/>
      <c r="AK267" s="146"/>
      <c r="AL267" s="146"/>
      <c r="AM267" s="146"/>
      <c r="AN267" s="146"/>
      <c r="AO267" s="146"/>
      <c r="AP267" s="146"/>
      <c r="AQ267" s="146"/>
      <c r="AR267" s="146"/>
      <c r="AS267" s="146"/>
      <c r="AT267" s="146"/>
      <c r="AU267" s="146"/>
      <c r="AV267" s="146"/>
      <c r="AW267" s="146"/>
      <c r="AX267" s="146"/>
      <c r="AY267" s="146"/>
      <c r="AZ267" s="146"/>
      <c r="BA267" s="146"/>
      <c r="BB267" s="146"/>
      <c r="BC267" s="146"/>
      <c r="BD267" s="146"/>
      <c r="BE267" s="146"/>
      <c r="BF267" s="146"/>
      <c r="BG267" s="146"/>
      <c r="BH267" s="146"/>
    </row>
    <row r="268" spans="1:60" outlineLevel="2" x14ac:dyDescent="0.25">
      <c r="A268" s="153"/>
      <c r="B268" s="154"/>
      <c r="C268" s="524" t="s">
        <v>535</v>
      </c>
      <c r="D268" s="525"/>
      <c r="E268" s="525"/>
      <c r="F268" s="525"/>
      <c r="G268" s="525"/>
      <c r="H268" s="156"/>
      <c r="I268" s="156"/>
      <c r="J268" s="156"/>
      <c r="K268" s="156"/>
      <c r="L268" s="156"/>
      <c r="M268" s="156"/>
      <c r="N268" s="155"/>
      <c r="O268" s="155"/>
      <c r="P268" s="155"/>
      <c r="Q268" s="155"/>
      <c r="R268" s="156"/>
      <c r="S268" s="156"/>
      <c r="T268" s="156"/>
      <c r="U268" s="156"/>
      <c r="V268" s="156"/>
      <c r="W268" s="156"/>
      <c r="X268" s="156"/>
      <c r="Y268" s="156"/>
      <c r="Z268" s="146"/>
      <c r="AA268" s="146"/>
      <c r="AB268" s="146"/>
      <c r="AC268" s="146"/>
      <c r="AD268" s="146"/>
      <c r="AE268" s="146"/>
      <c r="AF268" s="146"/>
      <c r="AG268" s="146" t="s">
        <v>275</v>
      </c>
      <c r="AH268" s="146"/>
      <c r="AI268" s="146"/>
      <c r="AJ268" s="146"/>
      <c r="AK268" s="146"/>
      <c r="AL268" s="146"/>
      <c r="AM268" s="146"/>
      <c r="AN268" s="146"/>
      <c r="AO268" s="146"/>
      <c r="AP268" s="146"/>
      <c r="AQ268" s="146"/>
      <c r="AR268" s="146"/>
      <c r="AS268" s="146"/>
      <c r="AT268" s="146"/>
      <c r="AU268" s="146"/>
      <c r="AV268" s="146"/>
      <c r="AW268" s="146"/>
      <c r="AX268" s="146"/>
      <c r="AY268" s="146"/>
      <c r="AZ268" s="146"/>
      <c r="BA268" s="146"/>
      <c r="BB268" s="146"/>
      <c r="BC268" s="146"/>
      <c r="BD268" s="146"/>
      <c r="BE268" s="146"/>
      <c r="BF268" s="146"/>
      <c r="BG268" s="146"/>
      <c r="BH268" s="146"/>
    </row>
    <row r="269" spans="1:60" outlineLevel="2" x14ac:dyDescent="0.25">
      <c r="A269" s="153"/>
      <c r="B269" s="154"/>
      <c r="C269" s="191" t="s">
        <v>939</v>
      </c>
      <c r="D269" s="189"/>
      <c r="E269" s="190">
        <v>26</v>
      </c>
      <c r="F269" s="156"/>
      <c r="G269" s="156"/>
      <c r="H269" s="156"/>
      <c r="I269" s="156"/>
      <c r="J269" s="156"/>
      <c r="K269" s="156"/>
      <c r="L269" s="156"/>
      <c r="M269" s="156"/>
      <c r="N269" s="155"/>
      <c r="O269" s="155"/>
      <c r="P269" s="155"/>
      <c r="Q269" s="155"/>
      <c r="R269" s="156"/>
      <c r="S269" s="156"/>
      <c r="T269" s="156"/>
      <c r="U269" s="156"/>
      <c r="V269" s="156"/>
      <c r="W269" s="156"/>
      <c r="X269" s="156"/>
      <c r="Y269" s="156"/>
      <c r="Z269" s="146"/>
      <c r="AA269" s="146"/>
      <c r="AB269" s="146"/>
      <c r="AC269" s="146"/>
      <c r="AD269" s="146"/>
      <c r="AE269" s="146"/>
      <c r="AF269" s="146"/>
      <c r="AG269" s="146" t="s">
        <v>271</v>
      </c>
      <c r="AH269" s="146">
        <v>0</v>
      </c>
      <c r="AI269" s="146"/>
      <c r="AJ269" s="146"/>
      <c r="AK269" s="146"/>
      <c r="AL269" s="146"/>
      <c r="AM269" s="146"/>
      <c r="AN269" s="146"/>
      <c r="AO269" s="146"/>
      <c r="AP269" s="146"/>
      <c r="AQ269" s="146"/>
      <c r="AR269" s="146"/>
      <c r="AS269" s="146"/>
      <c r="AT269" s="146"/>
      <c r="AU269" s="146"/>
      <c r="AV269" s="146"/>
      <c r="AW269" s="146"/>
      <c r="AX269" s="146"/>
      <c r="AY269" s="146"/>
      <c r="AZ269" s="146"/>
      <c r="BA269" s="146"/>
      <c r="BB269" s="146"/>
      <c r="BC269" s="146"/>
      <c r="BD269" s="146"/>
      <c r="BE269" s="146"/>
      <c r="BF269" s="146"/>
      <c r="BG269" s="146"/>
      <c r="BH269" s="146"/>
    </row>
    <row r="270" spans="1:60" x14ac:dyDescent="0.25">
      <c r="A270" s="161" t="s">
        <v>174</v>
      </c>
      <c r="B270" s="162" t="s">
        <v>111</v>
      </c>
      <c r="C270" s="183" t="s">
        <v>112</v>
      </c>
      <c r="D270" s="163"/>
      <c r="E270" s="164"/>
      <c r="F270" s="165"/>
      <c r="G270" s="165">
        <f>SUMIF(AG271:AG278,"&lt;&gt;NOR",G271:G278)</f>
        <v>0</v>
      </c>
      <c r="H270" s="165"/>
      <c r="I270" s="165">
        <f>SUM(I271:I278)</f>
        <v>0</v>
      </c>
      <c r="J270" s="165"/>
      <c r="K270" s="165">
        <f>SUM(K271:K278)</f>
        <v>0</v>
      </c>
      <c r="L270" s="165"/>
      <c r="M270" s="165">
        <f>SUM(M271:M278)</f>
        <v>0</v>
      </c>
      <c r="N270" s="164"/>
      <c r="O270" s="164">
        <f>SUM(O271:O278)</f>
        <v>0</v>
      </c>
      <c r="P270" s="164"/>
      <c r="Q270" s="164">
        <f>SUM(Q271:Q278)</f>
        <v>4.5</v>
      </c>
      <c r="R270" s="165"/>
      <c r="S270" s="165"/>
      <c r="T270" s="166"/>
      <c r="U270" s="160"/>
      <c r="V270" s="160">
        <f>SUM(V271:V278)</f>
        <v>28.35</v>
      </c>
      <c r="W270" s="160"/>
      <c r="X270" s="160"/>
      <c r="Y270" s="160"/>
      <c r="AG270" t="s">
        <v>175</v>
      </c>
    </row>
    <row r="271" spans="1:60" outlineLevel="1" x14ac:dyDescent="0.25">
      <c r="A271" s="168">
        <v>48</v>
      </c>
      <c r="B271" s="169" t="s">
        <v>959</v>
      </c>
      <c r="C271" s="184" t="s">
        <v>960</v>
      </c>
      <c r="D271" s="170" t="s">
        <v>343</v>
      </c>
      <c r="E271" s="171">
        <v>3</v>
      </c>
      <c r="F271" s="172"/>
      <c r="G271" s="173">
        <f>ROUND(E271*F271,2)</f>
        <v>0</v>
      </c>
      <c r="H271" s="172"/>
      <c r="I271" s="173">
        <f>ROUND(E271*H271,2)</f>
        <v>0</v>
      </c>
      <c r="J271" s="172"/>
      <c r="K271" s="173">
        <f>ROUND(E271*J271,2)</f>
        <v>0</v>
      </c>
      <c r="L271" s="173">
        <v>21</v>
      </c>
      <c r="M271" s="173">
        <f>G271*(1+L271/100)</f>
        <v>0</v>
      </c>
      <c r="N271" s="171">
        <v>0</v>
      </c>
      <c r="O271" s="171">
        <f>ROUND(E271*N271,2)</f>
        <v>0</v>
      </c>
      <c r="P271" s="171">
        <v>1.5</v>
      </c>
      <c r="Q271" s="171">
        <f>ROUND(E271*P271,2)</f>
        <v>4.5</v>
      </c>
      <c r="R271" s="173" t="s">
        <v>435</v>
      </c>
      <c r="S271" s="173" t="s">
        <v>266</v>
      </c>
      <c r="T271" s="174" t="s">
        <v>266</v>
      </c>
      <c r="U271" s="156">
        <v>8.39</v>
      </c>
      <c r="V271" s="156">
        <f>ROUND(E271*U271,2)</f>
        <v>25.17</v>
      </c>
      <c r="W271" s="156"/>
      <c r="X271" s="156" t="s">
        <v>253</v>
      </c>
      <c r="Y271" s="156" t="s">
        <v>182</v>
      </c>
      <c r="Z271" s="146"/>
      <c r="AA271" s="146"/>
      <c r="AB271" s="146"/>
      <c r="AC271" s="146"/>
      <c r="AD271" s="146"/>
      <c r="AE271" s="146"/>
      <c r="AF271" s="146"/>
      <c r="AG271" s="146" t="s">
        <v>254</v>
      </c>
      <c r="AH271" s="146"/>
      <c r="AI271" s="146"/>
      <c r="AJ271" s="146"/>
      <c r="AK271" s="146"/>
      <c r="AL271" s="146"/>
      <c r="AM271" s="146"/>
      <c r="AN271" s="146"/>
      <c r="AO271" s="146"/>
      <c r="AP271" s="146"/>
      <c r="AQ271" s="146"/>
      <c r="AR271" s="146"/>
      <c r="AS271" s="146"/>
      <c r="AT271" s="146"/>
      <c r="AU271" s="146"/>
      <c r="AV271" s="146"/>
      <c r="AW271" s="146"/>
      <c r="AX271" s="146"/>
      <c r="AY271" s="146"/>
      <c r="AZ271" s="146"/>
      <c r="BA271" s="146"/>
      <c r="BB271" s="146"/>
      <c r="BC271" s="146"/>
      <c r="BD271" s="146"/>
      <c r="BE271" s="146"/>
      <c r="BF271" s="146"/>
      <c r="BG271" s="146"/>
      <c r="BH271" s="146"/>
    </row>
    <row r="272" spans="1:60" outlineLevel="2" x14ac:dyDescent="0.25">
      <c r="A272" s="153"/>
      <c r="B272" s="154"/>
      <c r="C272" s="524" t="s">
        <v>961</v>
      </c>
      <c r="D272" s="525"/>
      <c r="E272" s="525"/>
      <c r="F272" s="525"/>
      <c r="G272" s="525"/>
      <c r="H272" s="156"/>
      <c r="I272" s="156"/>
      <c r="J272" s="156"/>
      <c r="K272" s="156"/>
      <c r="L272" s="156"/>
      <c r="M272" s="156"/>
      <c r="N272" s="155"/>
      <c r="O272" s="155"/>
      <c r="P272" s="155"/>
      <c r="Q272" s="155"/>
      <c r="R272" s="156"/>
      <c r="S272" s="156"/>
      <c r="T272" s="156"/>
      <c r="U272" s="156"/>
      <c r="V272" s="156"/>
      <c r="W272" s="156"/>
      <c r="X272" s="156"/>
      <c r="Y272" s="156"/>
      <c r="Z272" s="146"/>
      <c r="AA272" s="146"/>
      <c r="AB272" s="146"/>
      <c r="AC272" s="146"/>
      <c r="AD272" s="146"/>
      <c r="AE272" s="146"/>
      <c r="AF272" s="146"/>
      <c r="AG272" s="146" t="s">
        <v>275</v>
      </c>
      <c r="AH272" s="146"/>
      <c r="AI272" s="146"/>
      <c r="AJ272" s="146"/>
      <c r="AK272" s="146"/>
      <c r="AL272" s="146"/>
      <c r="AM272" s="146"/>
      <c r="AN272" s="146"/>
      <c r="AO272" s="146"/>
      <c r="AP272" s="146"/>
      <c r="AQ272" s="146"/>
      <c r="AR272" s="146"/>
      <c r="AS272" s="146"/>
      <c r="AT272" s="146"/>
      <c r="AU272" s="146"/>
      <c r="AV272" s="146"/>
      <c r="AW272" s="146"/>
      <c r="AX272" s="146"/>
      <c r="AY272" s="146"/>
      <c r="AZ272" s="146"/>
      <c r="BA272" s="182" t="str">
        <f>C272</f>
        <v>o půdorysné ploše do 15 m2 na vzdálenost do 3 m od okraje vyklízeného prostoru nebo s naložením na dopravní prostředek,</v>
      </c>
      <c r="BB272" s="146"/>
      <c r="BC272" s="146"/>
      <c r="BD272" s="146"/>
      <c r="BE272" s="146"/>
      <c r="BF272" s="146"/>
      <c r="BG272" s="146"/>
      <c r="BH272" s="146"/>
    </row>
    <row r="273" spans="1:60" outlineLevel="2" x14ac:dyDescent="0.25">
      <c r="A273" s="153"/>
      <c r="B273" s="154"/>
      <c r="C273" s="515" t="s">
        <v>962</v>
      </c>
      <c r="D273" s="516"/>
      <c r="E273" s="516"/>
      <c r="F273" s="516"/>
      <c r="G273" s="516"/>
      <c r="H273" s="156"/>
      <c r="I273" s="156"/>
      <c r="J273" s="156"/>
      <c r="K273" s="156"/>
      <c r="L273" s="156"/>
      <c r="M273" s="156"/>
      <c r="N273" s="155"/>
      <c r="O273" s="155"/>
      <c r="P273" s="155"/>
      <c r="Q273" s="155"/>
      <c r="R273" s="156"/>
      <c r="S273" s="156"/>
      <c r="T273" s="156"/>
      <c r="U273" s="156"/>
      <c r="V273" s="156"/>
      <c r="W273" s="156"/>
      <c r="X273" s="156"/>
      <c r="Y273" s="156"/>
      <c r="Z273" s="146"/>
      <c r="AA273" s="146"/>
      <c r="AB273" s="146"/>
      <c r="AC273" s="146"/>
      <c r="AD273" s="146"/>
      <c r="AE273" s="146"/>
      <c r="AF273" s="146"/>
      <c r="AG273" s="146" t="s">
        <v>185</v>
      </c>
      <c r="AH273" s="146"/>
      <c r="AI273" s="146"/>
      <c r="AJ273" s="146"/>
      <c r="AK273" s="146"/>
      <c r="AL273" s="146"/>
      <c r="AM273" s="146"/>
      <c r="AN273" s="146"/>
      <c r="AO273" s="146"/>
      <c r="AP273" s="146"/>
      <c r="AQ273" s="146"/>
      <c r="AR273" s="146"/>
      <c r="AS273" s="146"/>
      <c r="AT273" s="146"/>
      <c r="AU273" s="146"/>
      <c r="AV273" s="146"/>
      <c r="AW273" s="146"/>
      <c r="AX273" s="146"/>
      <c r="AY273" s="146"/>
      <c r="AZ273" s="146"/>
      <c r="BA273" s="146"/>
      <c r="BB273" s="146"/>
      <c r="BC273" s="146"/>
      <c r="BD273" s="146"/>
      <c r="BE273" s="146"/>
      <c r="BF273" s="146"/>
      <c r="BG273" s="146"/>
      <c r="BH273" s="146"/>
    </row>
    <row r="274" spans="1:60" outlineLevel="2" x14ac:dyDescent="0.25">
      <c r="A274" s="153"/>
      <c r="B274" s="154"/>
      <c r="C274" s="191" t="s">
        <v>963</v>
      </c>
      <c r="D274" s="189"/>
      <c r="E274" s="190">
        <v>2</v>
      </c>
      <c r="F274" s="156"/>
      <c r="G274" s="156"/>
      <c r="H274" s="156"/>
      <c r="I274" s="156"/>
      <c r="J274" s="156"/>
      <c r="K274" s="156"/>
      <c r="L274" s="156"/>
      <c r="M274" s="156"/>
      <c r="N274" s="155"/>
      <c r="O274" s="155"/>
      <c r="P274" s="155"/>
      <c r="Q274" s="155"/>
      <c r="R274" s="156"/>
      <c r="S274" s="156"/>
      <c r="T274" s="156"/>
      <c r="U274" s="156"/>
      <c r="V274" s="156"/>
      <c r="W274" s="156"/>
      <c r="X274" s="156"/>
      <c r="Y274" s="156"/>
      <c r="Z274" s="146"/>
      <c r="AA274" s="146"/>
      <c r="AB274" s="146"/>
      <c r="AC274" s="146"/>
      <c r="AD274" s="146"/>
      <c r="AE274" s="146"/>
      <c r="AF274" s="146"/>
      <c r="AG274" s="146" t="s">
        <v>271</v>
      </c>
      <c r="AH274" s="146">
        <v>0</v>
      </c>
      <c r="AI274" s="146"/>
      <c r="AJ274" s="146"/>
      <c r="AK274" s="146"/>
      <c r="AL274" s="146"/>
      <c r="AM274" s="146"/>
      <c r="AN274" s="146"/>
      <c r="AO274" s="146"/>
      <c r="AP274" s="146"/>
      <c r="AQ274" s="146"/>
      <c r="AR274" s="146"/>
      <c r="AS274" s="146"/>
      <c r="AT274" s="146"/>
      <c r="AU274" s="146"/>
      <c r="AV274" s="146"/>
      <c r="AW274" s="146"/>
      <c r="AX274" s="146"/>
      <c r="AY274" s="146"/>
      <c r="AZ274" s="146"/>
      <c r="BA274" s="146"/>
      <c r="BB274" s="146"/>
      <c r="BC274" s="146"/>
      <c r="BD274" s="146"/>
      <c r="BE274" s="146"/>
      <c r="BF274" s="146"/>
      <c r="BG274" s="146"/>
      <c r="BH274" s="146"/>
    </row>
    <row r="275" spans="1:60" outlineLevel="3" x14ac:dyDescent="0.25">
      <c r="A275" s="153"/>
      <c r="B275" s="154"/>
      <c r="C275" s="191" t="s">
        <v>964</v>
      </c>
      <c r="D275" s="189"/>
      <c r="E275" s="190">
        <v>1</v>
      </c>
      <c r="F275" s="156"/>
      <c r="G275" s="156"/>
      <c r="H275" s="156"/>
      <c r="I275" s="156"/>
      <c r="J275" s="156"/>
      <c r="K275" s="156"/>
      <c r="L275" s="156"/>
      <c r="M275" s="156"/>
      <c r="N275" s="155"/>
      <c r="O275" s="155"/>
      <c r="P275" s="155"/>
      <c r="Q275" s="155"/>
      <c r="R275" s="156"/>
      <c r="S275" s="156"/>
      <c r="T275" s="156"/>
      <c r="U275" s="156"/>
      <c r="V275" s="156"/>
      <c r="W275" s="156"/>
      <c r="X275" s="156"/>
      <c r="Y275" s="156"/>
      <c r="Z275" s="146"/>
      <c r="AA275" s="146"/>
      <c r="AB275" s="146"/>
      <c r="AC275" s="146"/>
      <c r="AD275" s="146"/>
      <c r="AE275" s="146"/>
      <c r="AF275" s="146"/>
      <c r="AG275" s="146" t="s">
        <v>271</v>
      </c>
      <c r="AH275" s="146">
        <v>0</v>
      </c>
      <c r="AI275" s="146"/>
      <c r="AJ275" s="146"/>
      <c r="AK275" s="146"/>
      <c r="AL275" s="146"/>
      <c r="AM275" s="146"/>
      <c r="AN275" s="146"/>
      <c r="AO275" s="146"/>
      <c r="AP275" s="146"/>
      <c r="AQ275" s="146"/>
      <c r="AR275" s="146"/>
      <c r="AS275" s="146"/>
      <c r="AT275" s="146"/>
      <c r="AU275" s="146"/>
      <c r="AV275" s="146"/>
      <c r="AW275" s="146"/>
      <c r="AX275" s="146"/>
      <c r="AY275" s="146"/>
      <c r="AZ275" s="146"/>
      <c r="BA275" s="146"/>
      <c r="BB275" s="146"/>
      <c r="BC275" s="146"/>
      <c r="BD275" s="146"/>
      <c r="BE275" s="146"/>
      <c r="BF275" s="146"/>
      <c r="BG275" s="146"/>
      <c r="BH275" s="146"/>
    </row>
    <row r="276" spans="1:60" outlineLevel="1" x14ac:dyDescent="0.25">
      <c r="A276" s="168">
        <v>49</v>
      </c>
      <c r="B276" s="169" t="s">
        <v>965</v>
      </c>
      <c r="C276" s="184" t="s">
        <v>966</v>
      </c>
      <c r="D276" s="170" t="s">
        <v>257</v>
      </c>
      <c r="E276" s="171">
        <v>2</v>
      </c>
      <c r="F276" s="172"/>
      <c r="G276" s="173">
        <f>ROUND(E276*F276,2)</f>
        <v>0</v>
      </c>
      <c r="H276" s="172"/>
      <c r="I276" s="173">
        <f>ROUND(E276*H276,2)</f>
        <v>0</v>
      </c>
      <c r="J276" s="172"/>
      <c r="K276" s="173">
        <f>ROUND(E276*J276,2)</f>
        <v>0</v>
      </c>
      <c r="L276" s="173">
        <v>21</v>
      </c>
      <c r="M276" s="173">
        <f>G276*(1+L276/100)</f>
        <v>0</v>
      </c>
      <c r="N276" s="171">
        <v>0</v>
      </c>
      <c r="O276" s="171">
        <f>ROUND(E276*N276,2)</f>
        <v>0</v>
      </c>
      <c r="P276" s="171">
        <v>0</v>
      </c>
      <c r="Q276" s="171">
        <f>ROUND(E276*P276,2)</f>
        <v>0</v>
      </c>
      <c r="R276" s="173"/>
      <c r="S276" s="173" t="s">
        <v>179</v>
      </c>
      <c r="T276" s="174" t="s">
        <v>180</v>
      </c>
      <c r="U276" s="156">
        <v>1.59</v>
      </c>
      <c r="V276" s="156">
        <f>ROUND(E276*U276,2)</f>
        <v>3.18</v>
      </c>
      <c r="W276" s="156"/>
      <c r="X276" s="156" t="s">
        <v>253</v>
      </c>
      <c r="Y276" s="156" t="s">
        <v>182</v>
      </c>
      <c r="Z276" s="146"/>
      <c r="AA276" s="146"/>
      <c r="AB276" s="146"/>
      <c r="AC276" s="146"/>
      <c r="AD276" s="146"/>
      <c r="AE276" s="146"/>
      <c r="AF276" s="146"/>
      <c r="AG276" s="146" t="s">
        <v>254</v>
      </c>
      <c r="AH276" s="146"/>
      <c r="AI276" s="146"/>
      <c r="AJ276" s="146"/>
      <c r="AK276" s="146"/>
      <c r="AL276" s="146"/>
      <c r="AM276" s="146"/>
      <c r="AN276" s="146"/>
      <c r="AO276" s="146"/>
      <c r="AP276" s="146"/>
      <c r="AQ276" s="146"/>
      <c r="AR276" s="146"/>
      <c r="AS276" s="146"/>
      <c r="AT276" s="146"/>
      <c r="AU276" s="146"/>
      <c r="AV276" s="146"/>
      <c r="AW276" s="146"/>
      <c r="AX276" s="146"/>
      <c r="AY276" s="146"/>
      <c r="AZ276" s="146"/>
      <c r="BA276" s="146"/>
      <c r="BB276" s="146"/>
      <c r="BC276" s="146"/>
      <c r="BD276" s="146"/>
      <c r="BE276" s="146"/>
      <c r="BF276" s="146"/>
      <c r="BG276" s="146"/>
      <c r="BH276" s="146"/>
    </row>
    <row r="277" spans="1:60" outlineLevel="2" x14ac:dyDescent="0.25">
      <c r="A277" s="153"/>
      <c r="B277" s="154"/>
      <c r="C277" s="513" t="s">
        <v>967</v>
      </c>
      <c r="D277" s="514"/>
      <c r="E277" s="514"/>
      <c r="F277" s="514"/>
      <c r="G277" s="514"/>
      <c r="H277" s="156"/>
      <c r="I277" s="156"/>
      <c r="J277" s="156"/>
      <c r="K277" s="156"/>
      <c r="L277" s="156"/>
      <c r="M277" s="156"/>
      <c r="N277" s="155"/>
      <c r="O277" s="155"/>
      <c r="P277" s="155"/>
      <c r="Q277" s="155"/>
      <c r="R277" s="156"/>
      <c r="S277" s="156"/>
      <c r="T277" s="156"/>
      <c r="U277" s="156"/>
      <c r="V277" s="156"/>
      <c r="W277" s="156"/>
      <c r="X277" s="156"/>
      <c r="Y277" s="156"/>
      <c r="Z277" s="146"/>
      <c r="AA277" s="146"/>
      <c r="AB277" s="146"/>
      <c r="AC277" s="146"/>
      <c r="AD277" s="146"/>
      <c r="AE277" s="146"/>
      <c r="AF277" s="146"/>
      <c r="AG277" s="146" t="s">
        <v>185</v>
      </c>
      <c r="AH277" s="146"/>
      <c r="AI277" s="146"/>
      <c r="AJ277" s="146"/>
      <c r="AK277" s="146"/>
      <c r="AL277" s="146"/>
      <c r="AM277" s="146"/>
      <c r="AN277" s="146"/>
      <c r="AO277" s="146"/>
      <c r="AP277" s="146"/>
      <c r="AQ277" s="146"/>
      <c r="AR277" s="146"/>
      <c r="AS277" s="146"/>
      <c r="AT277" s="146"/>
      <c r="AU277" s="146"/>
      <c r="AV277" s="146"/>
      <c r="AW277" s="146"/>
      <c r="AX277" s="146"/>
      <c r="AY277" s="146"/>
      <c r="AZ277" s="146"/>
      <c r="BA277" s="146"/>
      <c r="BB277" s="146"/>
      <c r="BC277" s="146"/>
      <c r="BD277" s="146"/>
      <c r="BE277" s="146"/>
      <c r="BF277" s="146"/>
      <c r="BG277" s="146"/>
      <c r="BH277" s="146"/>
    </row>
    <row r="278" spans="1:60" outlineLevel="3" x14ac:dyDescent="0.25">
      <c r="A278" s="153"/>
      <c r="B278" s="154"/>
      <c r="C278" s="515" t="s">
        <v>968</v>
      </c>
      <c r="D278" s="516"/>
      <c r="E278" s="516"/>
      <c r="F278" s="516"/>
      <c r="G278" s="516"/>
      <c r="H278" s="156"/>
      <c r="I278" s="156"/>
      <c r="J278" s="156"/>
      <c r="K278" s="156"/>
      <c r="L278" s="156"/>
      <c r="M278" s="156"/>
      <c r="N278" s="155"/>
      <c r="O278" s="155"/>
      <c r="P278" s="155"/>
      <c r="Q278" s="155"/>
      <c r="R278" s="156"/>
      <c r="S278" s="156"/>
      <c r="T278" s="156"/>
      <c r="U278" s="156"/>
      <c r="V278" s="156"/>
      <c r="W278" s="156"/>
      <c r="X278" s="156"/>
      <c r="Y278" s="156"/>
      <c r="Z278" s="146"/>
      <c r="AA278" s="146"/>
      <c r="AB278" s="146"/>
      <c r="AC278" s="146"/>
      <c r="AD278" s="146"/>
      <c r="AE278" s="146"/>
      <c r="AF278" s="146"/>
      <c r="AG278" s="146" t="s">
        <v>185</v>
      </c>
      <c r="AH278" s="146"/>
      <c r="AI278" s="146"/>
      <c r="AJ278" s="146"/>
      <c r="AK278" s="146"/>
      <c r="AL278" s="146"/>
      <c r="AM278" s="146"/>
      <c r="AN278" s="146"/>
      <c r="AO278" s="146"/>
      <c r="AP278" s="146"/>
      <c r="AQ278" s="146"/>
      <c r="AR278" s="146"/>
      <c r="AS278" s="146"/>
      <c r="AT278" s="146"/>
      <c r="AU278" s="146"/>
      <c r="AV278" s="146"/>
      <c r="AW278" s="146"/>
      <c r="AX278" s="146"/>
      <c r="AY278" s="146"/>
      <c r="AZ278" s="146"/>
      <c r="BA278" s="146"/>
      <c r="BB278" s="146"/>
      <c r="BC278" s="146"/>
      <c r="BD278" s="146"/>
      <c r="BE278" s="146"/>
      <c r="BF278" s="146"/>
      <c r="BG278" s="146"/>
      <c r="BH278" s="146"/>
    </row>
    <row r="279" spans="1:60" x14ac:dyDescent="0.25">
      <c r="A279" s="161" t="s">
        <v>174</v>
      </c>
      <c r="B279" s="162" t="s">
        <v>113</v>
      </c>
      <c r="C279" s="183" t="s">
        <v>114</v>
      </c>
      <c r="D279" s="163"/>
      <c r="E279" s="164"/>
      <c r="F279" s="165"/>
      <c r="G279" s="165">
        <f>SUMIF(AG280:AG287,"&lt;&gt;NOR",G280:G287)</f>
        <v>0</v>
      </c>
      <c r="H279" s="165"/>
      <c r="I279" s="165">
        <f>SUM(I280:I287)</f>
        <v>0</v>
      </c>
      <c r="J279" s="165"/>
      <c r="K279" s="165">
        <f>SUM(K280:K287)</f>
        <v>0</v>
      </c>
      <c r="L279" s="165"/>
      <c r="M279" s="165">
        <f>SUM(M280:M287)</f>
        <v>0</v>
      </c>
      <c r="N279" s="164"/>
      <c r="O279" s="164">
        <f>SUM(O280:O287)</f>
        <v>0</v>
      </c>
      <c r="P279" s="164"/>
      <c r="Q279" s="164">
        <f>SUM(Q280:Q287)</f>
        <v>0</v>
      </c>
      <c r="R279" s="165"/>
      <c r="S279" s="165"/>
      <c r="T279" s="166"/>
      <c r="U279" s="160"/>
      <c r="V279" s="160">
        <f>SUM(V280:V287)</f>
        <v>0</v>
      </c>
      <c r="W279" s="160"/>
      <c r="X279" s="160"/>
      <c r="Y279" s="160"/>
      <c r="AG279" t="s">
        <v>175</v>
      </c>
    </row>
    <row r="280" spans="1:60" outlineLevel="1" x14ac:dyDescent="0.25">
      <c r="A280" s="168">
        <v>50</v>
      </c>
      <c r="B280" s="169" t="s">
        <v>548</v>
      </c>
      <c r="C280" s="184" t="s">
        <v>549</v>
      </c>
      <c r="D280" s="170" t="s">
        <v>298</v>
      </c>
      <c r="E280" s="171">
        <v>7.7220000000000004</v>
      </c>
      <c r="F280" s="172"/>
      <c r="G280" s="173">
        <f>ROUND(E280*F280,2)</f>
        <v>0</v>
      </c>
      <c r="H280" s="172"/>
      <c r="I280" s="173">
        <f>ROUND(E280*H280,2)</f>
        <v>0</v>
      </c>
      <c r="J280" s="172"/>
      <c r="K280" s="173">
        <f>ROUND(E280*J280,2)</f>
        <v>0</v>
      </c>
      <c r="L280" s="173">
        <v>21</v>
      </c>
      <c r="M280" s="173">
        <f>G280*(1+L280/100)</f>
        <v>0</v>
      </c>
      <c r="N280" s="171">
        <v>0</v>
      </c>
      <c r="O280" s="171">
        <f>ROUND(E280*N280,2)</f>
        <v>0</v>
      </c>
      <c r="P280" s="171">
        <v>0</v>
      </c>
      <c r="Q280" s="171">
        <f>ROUND(E280*P280,2)</f>
        <v>0</v>
      </c>
      <c r="R280" s="173" t="s">
        <v>327</v>
      </c>
      <c r="S280" s="173" t="s">
        <v>266</v>
      </c>
      <c r="T280" s="174" t="s">
        <v>266</v>
      </c>
      <c r="U280" s="156">
        <v>0</v>
      </c>
      <c r="V280" s="156">
        <f>ROUND(E280*U280,2)</f>
        <v>0</v>
      </c>
      <c r="W280" s="156"/>
      <c r="X280" s="156" t="s">
        <v>253</v>
      </c>
      <c r="Y280" s="156" t="s">
        <v>182</v>
      </c>
      <c r="Z280" s="146"/>
      <c r="AA280" s="146"/>
      <c r="AB280" s="146"/>
      <c r="AC280" s="146"/>
      <c r="AD280" s="146"/>
      <c r="AE280" s="146"/>
      <c r="AF280" s="146"/>
      <c r="AG280" s="146" t="s">
        <v>254</v>
      </c>
      <c r="AH280" s="146"/>
      <c r="AI280" s="146"/>
      <c r="AJ280" s="146"/>
      <c r="AK280" s="146"/>
      <c r="AL280" s="146"/>
      <c r="AM280" s="146"/>
      <c r="AN280" s="146"/>
      <c r="AO280" s="146"/>
      <c r="AP280" s="146"/>
      <c r="AQ280" s="146"/>
      <c r="AR280" s="146"/>
      <c r="AS280" s="146"/>
      <c r="AT280" s="146"/>
      <c r="AU280" s="146"/>
      <c r="AV280" s="146"/>
      <c r="AW280" s="146"/>
      <c r="AX280" s="146"/>
      <c r="AY280" s="146"/>
      <c r="AZ280" s="146"/>
      <c r="BA280" s="146"/>
      <c r="BB280" s="146"/>
      <c r="BC280" s="146"/>
      <c r="BD280" s="146"/>
      <c r="BE280" s="146"/>
      <c r="BF280" s="146"/>
      <c r="BG280" s="146"/>
      <c r="BH280" s="146"/>
    </row>
    <row r="281" spans="1:60" outlineLevel="2" x14ac:dyDescent="0.25">
      <c r="A281" s="153"/>
      <c r="B281" s="154"/>
      <c r="C281" s="191" t="s">
        <v>969</v>
      </c>
      <c r="D281" s="189"/>
      <c r="E281" s="190">
        <v>7.7220000000000004</v>
      </c>
      <c r="F281" s="156"/>
      <c r="G281" s="156"/>
      <c r="H281" s="156"/>
      <c r="I281" s="156"/>
      <c r="J281" s="156"/>
      <c r="K281" s="156"/>
      <c r="L281" s="156"/>
      <c r="M281" s="156"/>
      <c r="N281" s="155"/>
      <c r="O281" s="155"/>
      <c r="P281" s="155"/>
      <c r="Q281" s="155"/>
      <c r="R281" s="156"/>
      <c r="S281" s="156"/>
      <c r="T281" s="156"/>
      <c r="U281" s="156"/>
      <c r="V281" s="156"/>
      <c r="W281" s="156"/>
      <c r="X281" s="156"/>
      <c r="Y281" s="156"/>
      <c r="Z281" s="146"/>
      <c r="AA281" s="146"/>
      <c r="AB281" s="146"/>
      <c r="AC281" s="146"/>
      <c r="AD281" s="146"/>
      <c r="AE281" s="146"/>
      <c r="AF281" s="146"/>
      <c r="AG281" s="146" t="s">
        <v>271</v>
      </c>
      <c r="AH281" s="146">
        <v>0</v>
      </c>
      <c r="AI281" s="146"/>
      <c r="AJ281" s="146"/>
      <c r="AK281" s="146"/>
      <c r="AL281" s="146"/>
      <c r="AM281" s="146"/>
      <c r="AN281" s="146"/>
      <c r="AO281" s="146"/>
      <c r="AP281" s="146"/>
      <c r="AQ281" s="146"/>
      <c r="AR281" s="146"/>
      <c r="AS281" s="146"/>
      <c r="AT281" s="146"/>
      <c r="AU281" s="146"/>
      <c r="AV281" s="146"/>
      <c r="AW281" s="146"/>
      <c r="AX281" s="146"/>
      <c r="AY281" s="146"/>
      <c r="AZ281" s="146"/>
      <c r="BA281" s="146"/>
      <c r="BB281" s="146"/>
      <c r="BC281" s="146"/>
      <c r="BD281" s="146"/>
      <c r="BE281" s="146"/>
      <c r="BF281" s="146"/>
      <c r="BG281" s="146"/>
      <c r="BH281" s="146"/>
    </row>
    <row r="282" spans="1:60" outlineLevel="1" x14ac:dyDescent="0.25">
      <c r="A282" s="168">
        <v>51</v>
      </c>
      <c r="B282" s="169" t="s">
        <v>970</v>
      </c>
      <c r="C282" s="184" t="s">
        <v>971</v>
      </c>
      <c r="D282" s="170" t="s">
        <v>298</v>
      </c>
      <c r="E282" s="171">
        <v>0.7</v>
      </c>
      <c r="F282" s="172"/>
      <c r="G282" s="173">
        <f>ROUND(E282*F282,2)</f>
        <v>0</v>
      </c>
      <c r="H282" s="172"/>
      <c r="I282" s="173">
        <f>ROUND(E282*H282,2)</f>
        <v>0</v>
      </c>
      <c r="J282" s="172"/>
      <c r="K282" s="173">
        <f>ROUND(E282*J282,2)</f>
        <v>0</v>
      </c>
      <c r="L282" s="173">
        <v>21</v>
      </c>
      <c r="M282" s="173">
        <f>G282*(1+L282/100)</f>
        <v>0</v>
      </c>
      <c r="N282" s="171">
        <v>0</v>
      </c>
      <c r="O282" s="171">
        <f>ROUND(E282*N282,2)</f>
        <v>0</v>
      </c>
      <c r="P282" s="171">
        <v>0</v>
      </c>
      <c r="Q282" s="171">
        <f>ROUND(E282*P282,2)</f>
        <v>0</v>
      </c>
      <c r="R282" s="173" t="s">
        <v>553</v>
      </c>
      <c r="S282" s="173" t="s">
        <v>266</v>
      </c>
      <c r="T282" s="174" t="s">
        <v>266</v>
      </c>
      <c r="U282" s="156">
        <v>0</v>
      </c>
      <c r="V282" s="156">
        <f>ROUND(E282*U282,2)</f>
        <v>0</v>
      </c>
      <c r="W282" s="156"/>
      <c r="X282" s="156" t="s">
        <v>253</v>
      </c>
      <c r="Y282" s="156" t="s">
        <v>182</v>
      </c>
      <c r="Z282" s="146"/>
      <c r="AA282" s="146"/>
      <c r="AB282" s="146"/>
      <c r="AC282" s="146"/>
      <c r="AD282" s="146"/>
      <c r="AE282" s="146"/>
      <c r="AF282" s="146"/>
      <c r="AG282" s="146" t="s">
        <v>254</v>
      </c>
      <c r="AH282" s="146"/>
      <c r="AI282" s="146"/>
      <c r="AJ282" s="146"/>
      <c r="AK282" s="146"/>
      <c r="AL282" s="146"/>
      <c r="AM282" s="146"/>
      <c r="AN282" s="146"/>
      <c r="AO282" s="146"/>
      <c r="AP282" s="146"/>
      <c r="AQ282" s="146"/>
      <c r="AR282" s="146"/>
      <c r="AS282" s="146"/>
      <c r="AT282" s="146"/>
      <c r="AU282" s="146"/>
      <c r="AV282" s="146"/>
      <c r="AW282" s="146"/>
      <c r="AX282" s="146"/>
      <c r="AY282" s="146"/>
      <c r="AZ282" s="146"/>
      <c r="BA282" s="146"/>
      <c r="BB282" s="146"/>
      <c r="BC282" s="146"/>
      <c r="BD282" s="146"/>
      <c r="BE282" s="146"/>
      <c r="BF282" s="146"/>
      <c r="BG282" s="146"/>
      <c r="BH282" s="146"/>
    </row>
    <row r="283" spans="1:60" outlineLevel="2" x14ac:dyDescent="0.25">
      <c r="A283" s="153"/>
      <c r="B283" s="154"/>
      <c r="C283" s="513" t="s">
        <v>972</v>
      </c>
      <c r="D283" s="514"/>
      <c r="E283" s="514"/>
      <c r="F283" s="514"/>
      <c r="G283" s="514"/>
      <c r="H283" s="156"/>
      <c r="I283" s="156"/>
      <c r="J283" s="156"/>
      <c r="K283" s="156"/>
      <c r="L283" s="156"/>
      <c r="M283" s="156"/>
      <c r="N283" s="155"/>
      <c r="O283" s="155"/>
      <c r="P283" s="155"/>
      <c r="Q283" s="155"/>
      <c r="R283" s="156"/>
      <c r="S283" s="156"/>
      <c r="T283" s="156"/>
      <c r="U283" s="156"/>
      <c r="V283" s="156"/>
      <c r="W283" s="156"/>
      <c r="X283" s="156"/>
      <c r="Y283" s="156"/>
      <c r="Z283" s="146"/>
      <c r="AA283" s="146"/>
      <c r="AB283" s="146"/>
      <c r="AC283" s="146"/>
      <c r="AD283" s="146"/>
      <c r="AE283" s="146"/>
      <c r="AF283" s="146"/>
      <c r="AG283" s="146" t="s">
        <v>185</v>
      </c>
      <c r="AH283" s="146"/>
      <c r="AI283" s="146"/>
      <c r="AJ283" s="146"/>
      <c r="AK283" s="146"/>
      <c r="AL283" s="146"/>
      <c r="AM283" s="146"/>
      <c r="AN283" s="146"/>
      <c r="AO283" s="146"/>
      <c r="AP283" s="146"/>
      <c r="AQ283" s="146"/>
      <c r="AR283" s="146"/>
      <c r="AS283" s="146"/>
      <c r="AT283" s="146"/>
      <c r="AU283" s="146"/>
      <c r="AV283" s="146"/>
      <c r="AW283" s="146"/>
      <c r="AX283" s="146"/>
      <c r="AY283" s="146"/>
      <c r="AZ283" s="146"/>
      <c r="BA283" s="146"/>
      <c r="BB283" s="146"/>
      <c r="BC283" s="146"/>
      <c r="BD283" s="146"/>
      <c r="BE283" s="146"/>
      <c r="BF283" s="146"/>
      <c r="BG283" s="146"/>
      <c r="BH283" s="146"/>
    </row>
    <row r="284" spans="1:60" outlineLevel="2" x14ac:dyDescent="0.25">
      <c r="A284" s="153"/>
      <c r="B284" s="154"/>
      <c r="C284" s="191" t="s">
        <v>973</v>
      </c>
      <c r="D284" s="189"/>
      <c r="E284" s="190">
        <v>0.5</v>
      </c>
      <c r="F284" s="156"/>
      <c r="G284" s="156"/>
      <c r="H284" s="156"/>
      <c r="I284" s="156"/>
      <c r="J284" s="156"/>
      <c r="K284" s="156"/>
      <c r="L284" s="156"/>
      <c r="M284" s="156"/>
      <c r="N284" s="155"/>
      <c r="O284" s="155"/>
      <c r="P284" s="155"/>
      <c r="Q284" s="155"/>
      <c r="R284" s="156"/>
      <c r="S284" s="156"/>
      <c r="T284" s="156"/>
      <c r="U284" s="156"/>
      <c r="V284" s="156"/>
      <c r="W284" s="156"/>
      <c r="X284" s="156"/>
      <c r="Y284" s="156"/>
      <c r="Z284" s="146"/>
      <c r="AA284" s="146"/>
      <c r="AB284" s="146"/>
      <c r="AC284" s="146"/>
      <c r="AD284" s="146"/>
      <c r="AE284" s="146"/>
      <c r="AF284" s="146"/>
      <c r="AG284" s="146" t="s">
        <v>271</v>
      </c>
      <c r="AH284" s="146">
        <v>0</v>
      </c>
      <c r="AI284" s="146"/>
      <c r="AJ284" s="146"/>
      <c r="AK284" s="146"/>
      <c r="AL284" s="146"/>
      <c r="AM284" s="146"/>
      <c r="AN284" s="146"/>
      <c r="AO284" s="146"/>
      <c r="AP284" s="146"/>
      <c r="AQ284" s="146"/>
      <c r="AR284" s="146"/>
      <c r="AS284" s="146"/>
      <c r="AT284" s="146"/>
      <c r="AU284" s="146"/>
      <c r="AV284" s="146"/>
      <c r="AW284" s="146"/>
      <c r="AX284" s="146"/>
      <c r="AY284" s="146"/>
      <c r="AZ284" s="146"/>
      <c r="BA284" s="146"/>
      <c r="BB284" s="146"/>
      <c r="BC284" s="146"/>
      <c r="BD284" s="146"/>
      <c r="BE284" s="146"/>
      <c r="BF284" s="146"/>
      <c r="BG284" s="146"/>
      <c r="BH284" s="146"/>
    </row>
    <row r="285" spans="1:60" outlineLevel="3" x14ac:dyDescent="0.25">
      <c r="A285" s="153"/>
      <c r="B285" s="154"/>
      <c r="C285" s="191" t="s">
        <v>974</v>
      </c>
      <c r="D285" s="189"/>
      <c r="E285" s="190">
        <v>0.2</v>
      </c>
      <c r="F285" s="156"/>
      <c r="G285" s="156"/>
      <c r="H285" s="156"/>
      <c r="I285" s="156"/>
      <c r="J285" s="156"/>
      <c r="K285" s="156"/>
      <c r="L285" s="156"/>
      <c r="M285" s="156"/>
      <c r="N285" s="155"/>
      <c r="O285" s="155"/>
      <c r="P285" s="155"/>
      <c r="Q285" s="155"/>
      <c r="R285" s="156"/>
      <c r="S285" s="156"/>
      <c r="T285" s="156"/>
      <c r="U285" s="156"/>
      <c r="V285" s="156"/>
      <c r="W285" s="156"/>
      <c r="X285" s="156"/>
      <c r="Y285" s="156"/>
      <c r="Z285" s="146"/>
      <c r="AA285" s="146"/>
      <c r="AB285" s="146"/>
      <c r="AC285" s="146"/>
      <c r="AD285" s="146"/>
      <c r="AE285" s="146"/>
      <c r="AF285" s="146"/>
      <c r="AG285" s="146" t="s">
        <v>271</v>
      </c>
      <c r="AH285" s="146">
        <v>0</v>
      </c>
      <c r="AI285" s="146"/>
      <c r="AJ285" s="146"/>
      <c r="AK285" s="146"/>
      <c r="AL285" s="146"/>
      <c r="AM285" s="146"/>
      <c r="AN285" s="146"/>
      <c r="AO285" s="146"/>
      <c r="AP285" s="146"/>
      <c r="AQ285" s="146"/>
      <c r="AR285" s="146"/>
      <c r="AS285" s="146"/>
      <c r="AT285" s="146"/>
      <c r="AU285" s="146"/>
      <c r="AV285" s="146"/>
      <c r="AW285" s="146"/>
      <c r="AX285" s="146"/>
      <c r="AY285" s="146"/>
      <c r="AZ285" s="146"/>
      <c r="BA285" s="146"/>
      <c r="BB285" s="146"/>
      <c r="BC285" s="146"/>
      <c r="BD285" s="146"/>
      <c r="BE285" s="146"/>
      <c r="BF285" s="146"/>
      <c r="BG285" s="146"/>
      <c r="BH285" s="146"/>
    </row>
    <row r="286" spans="1:60" outlineLevel="1" x14ac:dyDescent="0.25">
      <c r="A286" s="168">
        <v>52</v>
      </c>
      <c r="B286" s="169" t="s">
        <v>551</v>
      </c>
      <c r="C286" s="184" t="s">
        <v>975</v>
      </c>
      <c r="D286" s="170" t="s">
        <v>298</v>
      </c>
      <c r="E286" s="171">
        <v>7.4359999999999999</v>
      </c>
      <c r="F286" s="172"/>
      <c r="G286" s="173">
        <f>ROUND(E286*F286,2)</f>
        <v>0</v>
      </c>
      <c r="H286" s="172"/>
      <c r="I286" s="173">
        <f>ROUND(E286*H286,2)</f>
        <v>0</v>
      </c>
      <c r="J286" s="172"/>
      <c r="K286" s="173">
        <f>ROUND(E286*J286,2)</f>
        <v>0</v>
      </c>
      <c r="L286" s="173">
        <v>21</v>
      </c>
      <c r="M286" s="173">
        <f>G286*(1+L286/100)</f>
        <v>0</v>
      </c>
      <c r="N286" s="171">
        <v>0</v>
      </c>
      <c r="O286" s="171">
        <f>ROUND(E286*N286,2)</f>
        <v>0</v>
      </c>
      <c r="P286" s="171">
        <v>0</v>
      </c>
      <c r="Q286" s="171">
        <f>ROUND(E286*P286,2)</f>
        <v>0</v>
      </c>
      <c r="R286" s="173" t="s">
        <v>553</v>
      </c>
      <c r="S286" s="173" t="s">
        <v>266</v>
      </c>
      <c r="T286" s="174" t="s">
        <v>266</v>
      </c>
      <c r="U286" s="156">
        <v>0</v>
      </c>
      <c r="V286" s="156">
        <f>ROUND(E286*U286,2)</f>
        <v>0</v>
      </c>
      <c r="W286" s="156"/>
      <c r="X286" s="156" t="s">
        <v>253</v>
      </c>
      <c r="Y286" s="156" t="s">
        <v>182</v>
      </c>
      <c r="Z286" s="146"/>
      <c r="AA286" s="146"/>
      <c r="AB286" s="146"/>
      <c r="AC286" s="146"/>
      <c r="AD286" s="146"/>
      <c r="AE286" s="146"/>
      <c r="AF286" s="146"/>
      <c r="AG286" s="146" t="s">
        <v>254</v>
      </c>
      <c r="AH286" s="146"/>
      <c r="AI286" s="146"/>
      <c r="AJ286" s="146"/>
      <c r="AK286" s="146"/>
      <c r="AL286" s="146"/>
      <c r="AM286" s="146"/>
      <c r="AN286" s="146"/>
      <c r="AO286" s="146"/>
      <c r="AP286" s="146"/>
      <c r="AQ286" s="146"/>
      <c r="AR286" s="146"/>
      <c r="AS286" s="146"/>
      <c r="AT286" s="146"/>
      <c r="AU286" s="146"/>
      <c r="AV286" s="146"/>
      <c r="AW286" s="146"/>
      <c r="AX286" s="146"/>
      <c r="AY286" s="146"/>
      <c r="AZ286" s="146"/>
      <c r="BA286" s="146"/>
      <c r="BB286" s="146"/>
      <c r="BC286" s="146"/>
      <c r="BD286" s="146"/>
      <c r="BE286" s="146"/>
      <c r="BF286" s="146"/>
      <c r="BG286" s="146"/>
      <c r="BH286" s="146"/>
    </row>
    <row r="287" spans="1:60" outlineLevel="2" x14ac:dyDescent="0.25">
      <c r="A287" s="153"/>
      <c r="B287" s="154"/>
      <c r="C287" s="191" t="s">
        <v>976</v>
      </c>
      <c r="D287" s="189"/>
      <c r="E287" s="190">
        <v>7.4359999999999999</v>
      </c>
      <c r="F287" s="156"/>
      <c r="G287" s="156"/>
      <c r="H287" s="156"/>
      <c r="I287" s="156"/>
      <c r="J287" s="156"/>
      <c r="K287" s="156"/>
      <c r="L287" s="156"/>
      <c r="M287" s="156"/>
      <c r="N287" s="155"/>
      <c r="O287" s="155"/>
      <c r="P287" s="155"/>
      <c r="Q287" s="155"/>
      <c r="R287" s="156"/>
      <c r="S287" s="156"/>
      <c r="T287" s="156"/>
      <c r="U287" s="156"/>
      <c r="V287" s="156"/>
      <c r="W287" s="156"/>
      <c r="X287" s="156"/>
      <c r="Y287" s="156"/>
      <c r="Z287" s="146"/>
      <c r="AA287" s="146"/>
      <c r="AB287" s="146"/>
      <c r="AC287" s="146"/>
      <c r="AD287" s="146"/>
      <c r="AE287" s="146"/>
      <c r="AF287" s="146"/>
      <c r="AG287" s="146" t="s">
        <v>271</v>
      </c>
      <c r="AH287" s="146">
        <v>0</v>
      </c>
      <c r="AI287" s="146"/>
      <c r="AJ287" s="146"/>
      <c r="AK287" s="146"/>
      <c r="AL287" s="146"/>
      <c r="AM287" s="146"/>
      <c r="AN287" s="146"/>
      <c r="AO287" s="146"/>
      <c r="AP287" s="146"/>
      <c r="AQ287" s="146"/>
      <c r="AR287" s="146"/>
      <c r="AS287" s="146"/>
      <c r="AT287" s="146"/>
      <c r="AU287" s="146"/>
      <c r="AV287" s="146"/>
      <c r="AW287" s="146"/>
      <c r="AX287" s="146"/>
      <c r="AY287" s="146"/>
      <c r="AZ287" s="146"/>
      <c r="BA287" s="146"/>
      <c r="BB287" s="146"/>
      <c r="BC287" s="146"/>
      <c r="BD287" s="146"/>
      <c r="BE287" s="146"/>
      <c r="BF287" s="146"/>
      <c r="BG287" s="146"/>
      <c r="BH287" s="146"/>
    </row>
    <row r="288" spans="1:60" x14ac:dyDescent="0.25">
      <c r="A288" s="161" t="s">
        <v>174</v>
      </c>
      <c r="B288" s="162" t="s">
        <v>115</v>
      </c>
      <c r="C288" s="183" t="s">
        <v>116</v>
      </c>
      <c r="D288" s="163"/>
      <c r="E288" s="164"/>
      <c r="F288" s="165"/>
      <c r="G288" s="165">
        <f>SUMIF(AG289:AG291,"&lt;&gt;NOR",G289:G291)</f>
        <v>0</v>
      </c>
      <c r="H288" s="165"/>
      <c r="I288" s="165">
        <f>SUM(I289:I291)</f>
        <v>0</v>
      </c>
      <c r="J288" s="165"/>
      <c r="K288" s="165">
        <f>SUM(K289:K291)</f>
        <v>0</v>
      </c>
      <c r="L288" s="165"/>
      <c r="M288" s="165">
        <f>SUM(M289:M291)</f>
        <v>0</v>
      </c>
      <c r="N288" s="164"/>
      <c r="O288" s="164">
        <f>SUM(O289:O291)</f>
        <v>0</v>
      </c>
      <c r="P288" s="164"/>
      <c r="Q288" s="164">
        <f>SUM(Q289:Q291)</f>
        <v>0</v>
      </c>
      <c r="R288" s="165"/>
      <c r="S288" s="165"/>
      <c r="T288" s="166"/>
      <c r="U288" s="160"/>
      <c r="V288" s="160">
        <f>SUM(V289:V291)</f>
        <v>57.09</v>
      </c>
      <c r="W288" s="160"/>
      <c r="X288" s="160"/>
      <c r="Y288" s="160"/>
      <c r="AG288" t="s">
        <v>175</v>
      </c>
    </row>
    <row r="289" spans="1:60" outlineLevel="1" x14ac:dyDescent="0.25">
      <c r="A289" s="168">
        <v>53</v>
      </c>
      <c r="B289" s="169" t="s">
        <v>977</v>
      </c>
      <c r="C289" s="184" t="s">
        <v>978</v>
      </c>
      <c r="D289" s="170" t="s">
        <v>298</v>
      </c>
      <c r="E289" s="171">
        <v>269.92925000000002</v>
      </c>
      <c r="F289" s="172"/>
      <c r="G289" s="173">
        <f>ROUND(E289*F289,2)</f>
        <v>0</v>
      </c>
      <c r="H289" s="172"/>
      <c r="I289" s="173">
        <f>ROUND(E289*H289,2)</f>
        <v>0</v>
      </c>
      <c r="J289" s="172"/>
      <c r="K289" s="173">
        <f>ROUND(E289*J289,2)</f>
        <v>0</v>
      </c>
      <c r="L289" s="173">
        <v>21</v>
      </c>
      <c r="M289" s="173">
        <f>G289*(1+L289/100)</f>
        <v>0</v>
      </c>
      <c r="N289" s="171">
        <v>0</v>
      </c>
      <c r="O289" s="171">
        <f>ROUND(E289*N289,2)</f>
        <v>0</v>
      </c>
      <c r="P289" s="171">
        <v>0</v>
      </c>
      <c r="Q289" s="171">
        <f>ROUND(E289*P289,2)</f>
        <v>0</v>
      </c>
      <c r="R289" s="173" t="s">
        <v>430</v>
      </c>
      <c r="S289" s="173" t="s">
        <v>266</v>
      </c>
      <c r="T289" s="174" t="s">
        <v>266</v>
      </c>
      <c r="U289" s="156">
        <v>0.21149999999999999</v>
      </c>
      <c r="V289" s="156">
        <f>ROUND(E289*U289,2)</f>
        <v>57.09</v>
      </c>
      <c r="W289" s="156"/>
      <c r="X289" s="156" t="s">
        <v>299</v>
      </c>
      <c r="Y289" s="156" t="s">
        <v>182</v>
      </c>
      <c r="Z289" s="146"/>
      <c r="AA289" s="146"/>
      <c r="AB289" s="146"/>
      <c r="AC289" s="146"/>
      <c r="AD289" s="146"/>
      <c r="AE289" s="146"/>
      <c r="AF289" s="146"/>
      <c r="AG289" s="146" t="s">
        <v>300</v>
      </c>
      <c r="AH289" s="146"/>
      <c r="AI289" s="146"/>
      <c r="AJ289" s="146"/>
      <c r="AK289" s="146"/>
      <c r="AL289" s="146"/>
      <c r="AM289" s="146"/>
      <c r="AN289" s="146"/>
      <c r="AO289" s="146"/>
      <c r="AP289" s="146"/>
      <c r="AQ289" s="146"/>
      <c r="AR289" s="146"/>
      <c r="AS289" s="146"/>
      <c r="AT289" s="146"/>
      <c r="AU289" s="146"/>
      <c r="AV289" s="146"/>
      <c r="AW289" s="146"/>
      <c r="AX289" s="146"/>
      <c r="AY289" s="146"/>
      <c r="AZ289" s="146"/>
      <c r="BA289" s="146"/>
      <c r="BB289" s="146"/>
      <c r="BC289" s="146"/>
      <c r="BD289" s="146"/>
      <c r="BE289" s="146"/>
      <c r="BF289" s="146"/>
      <c r="BG289" s="146"/>
      <c r="BH289" s="146"/>
    </row>
    <row r="290" spans="1:60" outlineLevel="2" x14ac:dyDescent="0.25">
      <c r="A290" s="153"/>
      <c r="B290" s="154"/>
      <c r="C290" s="524" t="s">
        <v>979</v>
      </c>
      <c r="D290" s="525"/>
      <c r="E290" s="525"/>
      <c r="F290" s="525"/>
      <c r="G290" s="525"/>
      <c r="H290" s="156"/>
      <c r="I290" s="156"/>
      <c r="J290" s="156"/>
      <c r="K290" s="156"/>
      <c r="L290" s="156"/>
      <c r="M290" s="156"/>
      <c r="N290" s="155"/>
      <c r="O290" s="155"/>
      <c r="P290" s="155"/>
      <c r="Q290" s="155"/>
      <c r="R290" s="156"/>
      <c r="S290" s="156"/>
      <c r="T290" s="156"/>
      <c r="U290" s="156"/>
      <c r="V290" s="156"/>
      <c r="W290" s="156"/>
      <c r="X290" s="156"/>
      <c r="Y290" s="156"/>
      <c r="Z290" s="146"/>
      <c r="AA290" s="146"/>
      <c r="AB290" s="146"/>
      <c r="AC290" s="146"/>
      <c r="AD290" s="146"/>
      <c r="AE290" s="146"/>
      <c r="AF290" s="146"/>
      <c r="AG290" s="146" t="s">
        <v>275</v>
      </c>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row>
    <row r="291" spans="1:60" outlineLevel="2" x14ac:dyDescent="0.25">
      <c r="A291" s="153"/>
      <c r="B291" s="154"/>
      <c r="C291" s="515" t="s">
        <v>980</v>
      </c>
      <c r="D291" s="516"/>
      <c r="E291" s="516"/>
      <c r="F291" s="516"/>
      <c r="G291" s="516"/>
      <c r="H291" s="156"/>
      <c r="I291" s="156"/>
      <c r="J291" s="156"/>
      <c r="K291" s="156"/>
      <c r="L291" s="156"/>
      <c r="M291" s="156"/>
      <c r="N291" s="155"/>
      <c r="O291" s="155"/>
      <c r="P291" s="155"/>
      <c r="Q291" s="155"/>
      <c r="R291" s="156"/>
      <c r="S291" s="156"/>
      <c r="T291" s="156"/>
      <c r="U291" s="156"/>
      <c r="V291" s="156"/>
      <c r="W291" s="156"/>
      <c r="X291" s="156"/>
      <c r="Y291" s="156"/>
      <c r="Z291" s="146"/>
      <c r="AA291" s="146"/>
      <c r="AB291" s="146"/>
      <c r="AC291" s="146"/>
      <c r="AD291" s="146"/>
      <c r="AE291" s="146"/>
      <c r="AF291" s="146"/>
      <c r="AG291" s="146" t="s">
        <v>185</v>
      </c>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row>
    <row r="292" spans="1:60" x14ac:dyDescent="0.25">
      <c r="A292" s="161" t="s">
        <v>174</v>
      </c>
      <c r="B292" s="162" t="s">
        <v>122</v>
      </c>
      <c r="C292" s="183" t="s">
        <v>123</v>
      </c>
      <c r="D292" s="163"/>
      <c r="E292" s="164"/>
      <c r="F292" s="165"/>
      <c r="G292" s="165">
        <f>SUMIF(AG293:AG295,"&lt;&gt;NOR",G293:G295)</f>
        <v>0</v>
      </c>
      <c r="H292" s="165"/>
      <c r="I292" s="165">
        <f>SUM(I293:I295)</f>
        <v>0</v>
      </c>
      <c r="J292" s="165"/>
      <c r="K292" s="165">
        <f>SUM(K293:K295)</f>
        <v>0</v>
      </c>
      <c r="L292" s="165"/>
      <c r="M292" s="165">
        <f>SUM(M293:M295)</f>
        <v>0</v>
      </c>
      <c r="N292" s="164"/>
      <c r="O292" s="164">
        <f>SUM(O293:O295)</f>
        <v>0</v>
      </c>
      <c r="P292" s="164"/>
      <c r="Q292" s="164">
        <f>SUM(Q293:Q295)</f>
        <v>0</v>
      </c>
      <c r="R292" s="165"/>
      <c r="S292" s="165"/>
      <c r="T292" s="166"/>
      <c r="U292" s="160"/>
      <c r="V292" s="160">
        <f>SUM(V293:V295)</f>
        <v>0</v>
      </c>
      <c r="W292" s="160"/>
      <c r="X292" s="160"/>
      <c r="Y292" s="160"/>
      <c r="AG292" t="s">
        <v>175</v>
      </c>
    </row>
    <row r="293" spans="1:60" outlineLevel="1" x14ac:dyDescent="0.25">
      <c r="A293" s="168">
        <v>54</v>
      </c>
      <c r="B293" s="169" t="s">
        <v>981</v>
      </c>
      <c r="C293" s="184" t="s">
        <v>982</v>
      </c>
      <c r="D293" s="170" t="s">
        <v>770</v>
      </c>
      <c r="E293" s="171">
        <v>13</v>
      </c>
      <c r="F293" s="172"/>
      <c r="G293" s="173">
        <f>ROUND(E293*F293,2)</f>
        <v>0</v>
      </c>
      <c r="H293" s="172"/>
      <c r="I293" s="173">
        <f>ROUND(E293*H293,2)</f>
        <v>0</v>
      </c>
      <c r="J293" s="172"/>
      <c r="K293" s="173">
        <f>ROUND(E293*J293,2)</f>
        <v>0</v>
      </c>
      <c r="L293" s="173">
        <v>21</v>
      </c>
      <c r="M293" s="173">
        <f>G293*(1+L293/100)</f>
        <v>0</v>
      </c>
      <c r="N293" s="171">
        <v>0</v>
      </c>
      <c r="O293" s="171">
        <f>ROUND(E293*N293,2)</f>
        <v>0</v>
      </c>
      <c r="P293" s="171">
        <v>0</v>
      </c>
      <c r="Q293" s="171">
        <f>ROUND(E293*P293,2)</f>
        <v>0</v>
      </c>
      <c r="R293" s="173"/>
      <c r="S293" s="173" t="s">
        <v>179</v>
      </c>
      <c r="T293" s="174" t="s">
        <v>180</v>
      </c>
      <c r="U293" s="156">
        <v>0</v>
      </c>
      <c r="V293" s="156">
        <f>ROUND(E293*U293,2)</f>
        <v>0</v>
      </c>
      <c r="W293" s="156"/>
      <c r="X293" s="156" t="s">
        <v>253</v>
      </c>
      <c r="Y293" s="156" t="s">
        <v>182</v>
      </c>
      <c r="Z293" s="146"/>
      <c r="AA293" s="146"/>
      <c r="AB293" s="146"/>
      <c r="AC293" s="146"/>
      <c r="AD293" s="146"/>
      <c r="AE293" s="146"/>
      <c r="AF293" s="146"/>
      <c r="AG293" s="146" t="s">
        <v>254</v>
      </c>
      <c r="AH293" s="146"/>
      <c r="AI293" s="146"/>
      <c r="AJ293" s="146"/>
      <c r="AK293" s="146"/>
      <c r="AL293" s="146"/>
      <c r="AM293" s="146"/>
      <c r="AN293" s="146"/>
      <c r="AO293" s="146"/>
      <c r="AP293" s="146"/>
      <c r="AQ293" s="146"/>
      <c r="AR293" s="146"/>
      <c r="AS293" s="146"/>
      <c r="AT293" s="146"/>
      <c r="AU293" s="146"/>
      <c r="AV293" s="146"/>
      <c r="AW293" s="146"/>
      <c r="AX293" s="146"/>
      <c r="AY293" s="146"/>
      <c r="AZ293" s="146"/>
      <c r="BA293" s="146"/>
      <c r="BB293" s="146"/>
      <c r="BC293" s="146"/>
      <c r="BD293" s="146"/>
      <c r="BE293" s="146"/>
      <c r="BF293" s="146"/>
      <c r="BG293" s="146"/>
      <c r="BH293" s="146"/>
    </row>
    <row r="294" spans="1:60" outlineLevel="2" x14ac:dyDescent="0.25">
      <c r="A294" s="153"/>
      <c r="B294" s="154"/>
      <c r="C294" s="513" t="s">
        <v>983</v>
      </c>
      <c r="D294" s="514"/>
      <c r="E294" s="514"/>
      <c r="F294" s="514"/>
      <c r="G294" s="514"/>
      <c r="H294" s="156"/>
      <c r="I294" s="156"/>
      <c r="J294" s="156"/>
      <c r="K294" s="156"/>
      <c r="L294" s="156"/>
      <c r="M294" s="156"/>
      <c r="N294" s="155"/>
      <c r="O294" s="155"/>
      <c r="P294" s="155"/>
      <c r="Q294" s="155"/>
      <c r="R294" s="156"/>
      <c r="S294" s="156"/>
      <c r="T294" s="156"/>
      <c r="U294" s="156"/>
      <c r="V294" s="156"/>
      <c r="W294" s="156"/>
      <c r="X294" s="156"/>
      <c r="Y294" s="156"/>
      <c r="Z294" s="146"/>
      <c r="AA294" s="146"/>
      <c r="AB294" s="146"/>
      <c r="AC294" s="146"/>
      <c r="AD294" s="146"/>
      <c r="AE294" s="146"/>
      <c r="AF294" s="146"/>
      <c r="AG294" s="146" t="s">
        <v>185</v>
      </c>
      <c r="AH294" s="146"/>
      <c r="AI294" s="146"/>
      <c r="AJ294" s="146"/>
      <c r="AK294" s="146"/>
      <c r="AL294" s="146"/>
      <c r="AM294" s="146"/>
      <c r="AN294" s="146"/>
      <c r="AO294" s="146"/>
      <c r="AP294" s="146"/>
      <c r="AQ294" s="146"/>
      <c r="AR294" s="146"/>
      <c r="AS294" s="146"/>
      <c r="AT294" s="146"/>
      <c r="AU294" s="146"/>
      <c r="AV294" s="146"/>
      <c r="AW294" s="146"/>
      <c r="AX294" s="146"/>
      <c r="AY294" s="146"/>
      <c r="AZ294" s="146"/>
      <c r="BA294" s="146"/>
      <c r="BB294" s="146"/>
      <c r="BC294" s="146"/>
      <c r="BD294" s="146"/>
      <c r="BE294" s="146"/>
      <c r="BF294" s="146"/>
      <c r="BG294" s="146"/>
      <c r="BH294" s="146"/>
    </row>
    <row r="295" spans="1:60" outlineLevel="3" x14ac:dyDescent="0.25">
      <c r="A295" s="153"/>
      <c r="B295" s="154"/>
      <c r="C295" s="515" t="s">
        <v>984</v>
      </c>
      <c r="D295" s="516"/>
      <c r="E295" s="516"/>
      <c r="F295" s="516"/>
      <c r="G295" s="516"/>
      <c r="H295" s="156"/>
      <c r="I295" s="156"/>
      <c r="J295" s="156"/>
      <c r="K295" s="156"/>
      <c r="L295" s="156"/>
      <c r="M295" s="156"/>
      <c r="N295" s="155"/>
      <c r="O295" s="155"/>
      <c r="P295" s="155"/>
      <c r="Q295" s="155"/>
      <c r="R295" s="156"/>
      <c r="S295" s="156"/>
      <c r="T295" s="156"/>
      <c r="U295" s="156"/>
      <c r="V295" s="156"/>
      <c r="W295" s="156"/>
      <c r="X295" s="156"/>
      <c r="Y295" s="156"/>
      <c r="Z295" s="146"/>
      <c r="AA295" s="146"/>
      <c r="AB295" s="146"/>
      <c r="AC295" s="146"/>
      <c r="AD295" s="146"/>
      <c r="AE295" s="146"/>
      <c r="AF295" s="146"/>
      <c r="AG295" s="146" t="s">
        <v>185</v>
      </c>
      <c r="AH295" s="146"/>
      <c r="AI295" s="146"/>
      <c r="AJ295" s="146"/>
      <c r="AK295" s="146"/>
      <c r="AL295" s="146"/>
      <c r="AM295" s="146"/>
      <c r="AN295" s="146"/>
      <c r="AO295" s="146"/>
      <c r="AP295" s="146"/>
      <c r="AQ295" s="146"/>
      <c r="AR295" s="146"/>
      <c r="AS295" s="146"/>
      <c r="AT295" s="146"/>
      <c r="AU295" s="146"/>
      <c r="AV295" s="146"/>
      <c r="AW295" s="146"/>
      <c r="AX295" s="146"/>
      <c r="AY295" s="146"/>
      <c r="AZ295" s="146"/>
      <c r="BA295" s="146"/>
      <c r="BB295" s="146"/>
      <c r="BC295" s="146"/>
      <c r="BD295" s="146"/>
      <c r="BE295" s="146"/>
      <c r="BF295" s="146"/>
      <c r="BG295" s="146"/>
      <c r="BH295" s="146"/>
    </row>
    <row r="296" spans="1:60" x14ac:dyDescent="0.25">
      <c r="A296" s="161" t="s">
        <v>174</v>
      </c>
      <c r="B296" s="162" t="s">
        <v>126</v>
      </c>
      <c r="C296" s="183" t="s">
        <v>127</v>
      </c>
      <c r="D296" s="163"/>
      <c r="E296" s="164"/>
      <c r="F296" s="165"/>
      <c r="G296" s="165">
        <f>SUMIF(AG297:AG308,"&lt;&gt;NOR",G297:G308)</f>
        <v>0</v>
      </c>
      <c r="H296" s="165"/>
      <c r="I296" s="165">
        <f>SUM(I297:I308)</f>
        <v>0</v>
      </c>
      <c r="J296" s="165"/>
      <c r="K296" s="165">
        <f>SUM(K297:K308)</f>
        <v>0</v>
      </c>
      <c r="L296" s="165"/>
      <c r="M296" s="165">
        <f>SUM(M297:M308)</f>
        <v>0</v>
      </c>
      <c r="N296" s="164"/>
      <c r="O296" s="164">
        <f>SUM(O297:O308)</f>
        <v>0.15</v>
      </c>
      <c r="P296" s="164"/>
      <c r="Q296" s="164">
        <f>SUM(Q297:Q308)</f>
        <v>0</v>
      </c>
      <c r="R296" s="165"/>
      <c r="S296" s="165"/>
      <c r="T296" s="166"/>
      <c r="U296" s="160"/>
      <c r="V296" s="160">
        <f>SUM(V297:V308)</f>
        <v>2.2199999999999998</v>
      </c>
      <c r="W296" s="160"/>
      <c r="X296" s="160"/>
      <c r="Y296" s="160"/>
      <c r="AG296" t="s">
        <v>175</v>
      </c>
    </row>
    <row r="297" spans="1:60" outlineLevel="1" x14ac:dyDescent="0.25">
      <c r="A297" s="175">
        <v>55</v>
      </c>
      <c r="B297" s="176" t="s">
        <v>985</v>
      </c>
      <c r="C297" s="185" t="s">
        <v>986</v>
      </c>
      <c r="D297" s="177" t="s">
        <v>257</v>
      </c>
      <c r="E297" s="178">
        <v>1</v>
      </c>
      <c r="F297" s="179"/>
      <c r="G297" s="180">
        <f>ROUND(E297*F297,2)</f>
        <v>0</v>
      </c>
      <c r="H297" s="179"/>
      <c r="I297" s="180">
        <f>ROUND(E297*H297,2)</f>
        <v>0</v>
      </c>
      <c r="J297" s="179"/>
      <c r="K297" s="180">
        <f>ROUND(E297*J297,2)</f>
        <v>0</v>
      </c>
      <c r="L297" s="180">
        <v>21</v>
      </c>
      <c r="M297" s="180">
        <f>G297*(1+L297/100)</f>
        <v>0</v>
      </c>
      <c r="N297" s="178">
        <v>2.0000000000000002E-5</v>
      </c>
      <c r="O297" s="178">
        <f>ROUND(E297*N297,2)</f>
        <v>0</v>
      </c>
      <c r="P297" s="178">
        <v>0</v>
      </c>
      <c r="Q297" s="178">
        <f>ROUND(E297*P297,2)</f>
        <v>0</v>
      </c>
      <c r="R297" s="180" t="s">
        <v>430</v>
      </c>
      <c r="S297" s="180" t="s">
        <v>266</v>
      </c>
      <c r="T297" s="181" t="s">
        <v>266</v>
      </c>
      <c r="U297" s="156">
        <v>0.38400000000000001</v>
      </c>
      <c r="V297" s="156">
        <f>ROUND(E297*U297,2)</f>
        <v>0.38</v>
      </c>
      <c r="W297" s="156"/>
      <c r="X297" s="156" t="s">
        <v>253</v>
      </c>
      <c r="Y297" s="156" t="s">
        <v>182</v>
      </c>
      <c r="Z297" s="146"/>
      <c r="AA297" s="146"/>
      <c r="AB297" s="146"/>
      <c r="AC297" s="146"/>
      <c r="AD297" s="146"/>
      <c r="AE297" s="146"/>
      <c r="AF297" s="146"/>
      <c r="AG297" s="146" t="s">
        <v>267</v>
      </c>
      <c r="AH297" s="146"/>
      <c r="AI297" s="146"/>
      <c r="AJ297" s="146"/>
      <c r="AK297" s="146"/>
      <c r="AL297" s="146"/>
      <c r="AM297" s="146"/>
      <c r="AN297" s="146"/>
      <c r="AO297" s="146"/>
      <c r="AP297" s="146"/>
      <c r="AQ297" s="146"/>
      <c r="AR297" s="146"/>
      <c r="AS297" s="146"/>
      <c r="AT297" s="146"/>
      <c r="AU297" s="146"/>
      <c r="AV297" s="146"/>
      <c r="AW297" s="146"/>
      <c r="AX297" s="146"/>
      <c r="AY297" s="146"/>
      <c r="AZ297" s="146"/>
      <c r="BA297" s="146"/>
      <c r="BB297" s="146"/>
      <c r="BC297" s="146"/>
      <c r="BD297" s="146"/>
      <c r="BE297" s="146"/>
      <c r="BF297" s="146"/>
      <c r="BG297" s="146"/>
      <c r="BH297" s="146"/>
    </row>
    <row r="298" spans="1:60" outlineLevel="1" x14ac:dyDescent="0.25">
      <c r="A298" s="168">
        <v>56</v>
      </c>
      <c r="B298" s="169" t="s">
        <v>987</v>
      </c>
      <c r="C298" s="184" t="s">
        <v>988</v>
      </c>
      <c r="D298" s="170" t="s">
        <v>257</v>
      </c>
      <c r="E298" s="171">
        <v>1</v>
      </c>
      <c r="F298" s="172"/>
      <c r="G298" s="173">
        <f>ROUND(E298*F298,2)</f>
        <v>0</v>
      </c>
      <c r="H298" s="172"/>
      <c r="I298" s="173">
        <f>ROUND(E298*H298,2)</f>
        <v>0</v>
      </c>
      <c r="J298" s="172"/>
      <c r="K298" s="173">
        <f>ROUND(E298*J298,2)</f>
        <v>0</v>
      </c>
      <c r="L298" s="173">
        <v>21</v>
      </c>
      <c r="M298" s="173">
        <f>G298*(1+L298/100)</f>
        <v>0</v>
      </c>
      <c r="N298" s="171">
        <v>0.12303</v>
      </c>
      <c r="O298" s="171">
        <f>ROUND(E298*N298,2)</f>
        <v>0.12</v>
      </c>
      <c r="P298" s="171">
        <v>0</v>
      </c>
      <c r="Q298" s="171">
        <f>ROUND(E298*P298,2)</f>
        <v>0</v>
      </c>
      <c r="R298" s="173" t="s">
        <v>430</v>
      </c>
      <c r="S298" s="173" t="s">
        <v>266</v>
      </c>
      <c r="T298" s="174" t="s">
        <v>266</v>
      </c>
      <c r="U298" s="156">
        <v>0.86</v>
      </c>
      <c r="V298" s="156">
        <f>ROUND(E298*U298,2)</f>
        <v>0.86</v>
      </c>
      <c r="W298" s="156"/>
      <c r="X298" s="156" t="s">
        <v>253</v>
      </c>
      <c r="Y298" s="156" t="s">
        <v>182</v>
      </c>
      <c r="Z298" s="146"/>
      <c r="AA298" s="146"/>
      <c r="AB298" s="146"/>
      <c r="AC298" s="146"/>
      <c r="AD298" s="146"/>
      <c r="AE298" s="146"/>
      <c r="AF298" s="146"/>
      <c r="AG298" s="146" t="s">
        <v>267</v>
      </c>
      <c r="AH298" s="146"/>
      <c r="AI298" s="146"/>
      <c r="AJ298" s="146"/>
      <c r="AK298" s="146"/>
      <c r="AL298" s="146"/>
      <c r="AM298" s="146"/>
      <c r="AN298" s="146"/>
      <c r="AO298" s="146"/>
      <c r="AP298" s="146"/>
      <c r="AQ298" s="146"/>
      <c r="AR298" s="146"/>
      <c r="AS298" s="146"/>
      <c r="AT298" s="146"/>
      <c r="AU298" s="146"/>
      <c r="AV298" s="146"/>
      <c r="AW298" s="146"/>
      <c r="AX298" s="146"/>
      <c r="AY298" s="146"/>
      <c r="AZ298" s="146"/>
      <c r="BA298" s="146"/>
      <c r="BB298" s="146"/>
      <c r="BC298" s="146"/>
      <c r="BD298" s="146"/>
      <c r="BE298" s="146"/>
      <c r="BF298" s="146"/>
      <c r="BG298" s="146"/>
      <c r="BH298" s="146"/>
    </row>
    <row r="299" spans="1:60" outlineLevel="2" x14ac:dyDescent="0.25">
      <c r="A299" s="153"/>
      <c r="B299" s="154"/>
      <c r="C299" s="524" t="s">
        <v>989</v>
      </c>
      <c r="D299" s="525"/>
      <c r="E299" s="525"/>
      <c r="F299" s="525"/>
      <c r="G299" s="525"/>
      <c r="H299" s="156"/>
      <c r="I299" s="156"/>
      <c r="J299" s="156"/>
      <c r="K299" s="156"/>
      <c r="L299" s="156"/>
      <c r="M299" s="156"/>
      <c r="N299" s="155"/>
      <c r="O299" s="155"/>
      <c r="P299" s="155"/>
      <c r="Q299" s="155"/>
      <c r="R299" s="156"/>
      <c r="S299" s="156"/>
      <c r="T299" s="156"/>
      <c r="U299" s="156"/>
      <c r="V299" s="156"/>
      <c r="W299" s="156"/>
      <c r="X299" s="156"/>
      <c r="Y299" s="156"/>
      <c r="Z299" s="146"/>
      <c r="AA299" s="146"/>
      <c r="AB299" s="146"/>
      <c r="AC299" s="146"/>
      <c r="AD299" s="146"/>
      <c r="AE299" s="146"/>
      <c r="AF299" s="146"/>
      <c r="AG299" s="146" t="s">
        <v>275</v>
      </c>
      <c r="AH299" s="146"/>
      <c r="AI299" s="146"/>
      <c r="AJ299" s="146"/>
      <c r="AK299" s="146"/>
      <c r="AL299" s="146"/>
      <c r="AM299" s="146"/>
      <c r="AN299" s="146"/>
      <c r="AO299" s="146"/>
      <c r="AP299" s="146"/>
      <c r="AQ299" s="146"/>
      <c r="AR299" s="146"/>
      <c r="AS299" s="146"/>
      <c r="AT299" s="146"/>
      <c r="AU299" s="146"/>
      <c r="AV299" s="146"/>
      <c r="AW299" s="146"/>
      <c r="AX299" s="146"/>
      <c r="AY299" s="146"/>
      <c r="AZ299" s="146"/>
      <c r="BA299" s="146"/>
      <c r="BB299" s="146"/>
      <c r="BC299" s="146"/>
      <c r="BD299" s="146"/>
      <c r="BE299" s="146"/>
      <c r="BF299" s="146"/>
      <c r="BG299" s="146"/>
      <c r="BH299" s="146"/>
    </row>
    <row r="300" spans="1:60" ht="21" outlineLevel="2" x14ac:dyDescent="0.25">
      <c r="A300" s="153"/>
      <c r="B300" s="154"/>
      <c r="C300" s="515" t="s">
        <v>990</v>
      </c>
      <c r="D300" s="516"/>
      <c r="E300" s="516"/>
      <c r="F300" s="516"/>
      <c r="G300" s="516"/>
      <c r="H300" s="156"/>
      <c r="I300" s="156"/>
      <c r="J300" s="156"/>
      <c r="K300" s="156"/>
      <c r="L300" s="156"/>
      <c r="M300" s="156"/>
      <c r="N300" s="155"/>
      <c r="O300" s="155"/>
      <c r="P300" s="155"/>
      <c r="Q300" s="155"/>
      <c r="R300" s="156"/>
      <c r="S300" s="156"/>
      <c r="T300" s="156"/>
      <c r="U300" s="156"/>
      <c r="V300" s="156"/>
      <c r="W300" s="156"/>
      <c r="X300" s="156"/>
      <c r="Y300" s="156"/>
      <c r="Z300" s="146"/>
      <c r="AA300" s="146"/>
      <c r="AB300" s="146"/>
      <c r="AC300" s="146"/>
      <c r="AD300" s="146"/>
      <c r="AE300" s="146"/>
      <c r="AF300" s="146"/>
      <c r="AG300" s="146" t="s">
        <v>185</v>
      </c>
      <c r="AH300" s="146"/>
      <c r="AI300" s="146"/>
      <c r="AJ300" s="146"/>
      <c r="AK300" s="146"/>
      <c r="AL300" s="146"/>
      <c r="AM300" s="146"/>
      <c r="AN300" s="146"/>
      <c r="AO300" s="146"/>
      <c r="AP300" s="146"/>
      <c r="AQ300" s="146"/>
      <c r="AR300" s="146"/>
      <c r="AS300" s="146"/>
      <c r="AT300" s="146"/>
      <c r="AU300" s="146"/>
      <c r="AV300" s="146"/>
      <c r="AW300" s="146"/>
      <c r="AX300" s="146"/>
      <c r="AY300" s="146"/>
      <c r="AZ300" s="146"/>
      <c r="BA300" s="182" t="str">
        <f>C300</f>
        <v>V položkách osazení poklopů jsou zakalkulovány i náklady na jejich podezdění.  V položkách nejsou zakalkulovány náklady na dodání poklopů; Tyto náklady se oceňují ve specifikaci. Ztratné se nestanoví.</v>
      </c>
      <c r="BB300" s="146"/>
      <c r="BC300" s="146"/>
      <c r="BD300" s="146"/>
      <c r="BE300" s="146"/>
      <c r="BF300" s="146"/>
      <c r="BG300" s="146"/>
      <c r="BH300" s="146"/>
    </row>
    <row r="301" spans="1:60" outlineLevel="1" x14ac:dyDescent="0.25">
      <c r="A301" s="175">
        <v>57</v>
      </c>
      <c r="B301" s="176" t="s">
        <v>991</v>
      </c>
      <c r="C301" s="185" t="s">
        <v>992</v>
      </c>
      <c r="D301" s="177" t="s">
        <v>257</v>
      </c>
      <c r="E301" s="178">
        <v>1</v>
      </c>
      <c r="F301" s="179"/>
      <c r="G301" s="180">
        <f>ROUND(E301*F301,2)</f>
        <v>0</v>
      </c>
      <c r="H301" s="179"/>
      <c r="I301" s="180">
        <f>ROUND(E301*H301,2)</f>
        <v>0</v>
      </c>
      <c r="J301" s="179"/>
      <c r="K301" s="180">
        <f>ROUND(E301*J301,2)</f>
        <v>0</v>
      </c>
      <c r="L301" s="180">
        <v>21</v>
      </c>
      <c r="M301" s="180">
        <f>G301*(1+L301/100)</f>
        <v>0</v>
      </c>
      <c r="N301" s="178">
        <v>0</v>
      </c>
      <c r="O301" s="178">
        <f>ROUND(E301*N301,2)</f>
        <v>0</v>
      </c>
      <c r="P301" s="178">
        <v>0</v>
      </c>
      <c r="Q301" s="178">
        <f>ROUND(E301*P301,2)</f>
        <v>0</v>
      </c>
      <c r="R301" s="180"/>
      <c r="S301" s="180" t="s">
        <v>266</v>
      </c>
      <c r="T301" s="181" t="s">
        <v>266</v>
      </c>
      <c r="U301" s="156">
        <v>0.98</v>
      </c>
      <c r="V301" s="156">
        <f>ROUND(E301*U301,2)</f>
        <v>0.98</v>
      </c>
      <c r="W301" s="156"/>
      <c r="X301" s="156" t="s">
        <v>253</v>
      </c>
      <c r="Y301" s="156" t="s">
        <v>182</v>
      </c>
      <c r="Z301" s="146"/>
      <c r="AA301" s="146"/>
      <c r="AB301" s="146"/>
      <c r="AC301" s="146"/>
      <c r="AD301" s="146"/>
      <c r="AE301" s="146"/>
      <c r="AF301" s="146"/>
      <c r="AG301" s="146" t="s">
        <v>254</v>
      </c>
      <c r="AH301" s="146"/>
      <c r="AI301" s="146"/>
      <c r="AJ301" s="146"/>
      <c r="AK301" s="146"/>
      <c r="AL301" s="146"/>
      <c r="AM301" s="146"/>
      <c r="AN301" s="146"/>
      <c r="AO301" s="146"/>
      <c r="AP301" s="146"/>
      <c r="AQ301" s="146"/>
      <c r="AR301" s="146"/>
      <c r="AS301" s="146"/>
      <c r="AT301" s="146"/>
      <c r="AU301" s="146"/>
      <c r="AV301" s="146"/>
      <c r="AW301" s="146"/>
      <c r="AX301" s="146"/>
      <c r="AY301" s="146"/>
      <c r="AZ301" s="146"/>
      <c r="BA301" s="146"/>
      <c r="BB301" s="146"/>
      <c r="BC301" s="146"/>
      <c r="BD301" s="146"/>
      <c r="BE301" s="146"/>
      <c r="BF301" s="146"/>
      <c r="BG301" s="146"/>
      <c r="BH301" s="146"/>
    </row>
    <row r="302" spans="1:60" outlineLevel="1" x14ac:dyDescent="0.25">
      <c r="A302" s="168">
        <v>58</v>
      </c>
      <c r="B302" s="169" t="s">
        <v>993</v>
      </c>
      <c r="C302" s="184" t="s">
        <v>994</v>
      </c>
      <c r="D302" s="170" t="s">
        <v>995</v>
      </c>
      <c r="E302" s="171">
        <v>1</v>
      </c>
      <c r="F302" s="172"/>
      <c r="G302" s="173">
        <f>ROUND(E302*F302,2)</f>
        <v>0</v>
      </c>
      <c r="H302" s="172"/>
      <c r="I302" s="173">
        <f>ROUND(E302*H302,2)</f>
        <v>0</v>
      </c>
      <c r="J302" s="172"/>
      <c r="K302" s="173">
        <f>ROUND(E302*J302,2)</f>
        <v>0</v>
      </c>
      <c r="L302" s="173">
        <v>21</v>
      </c>
      <c r="M302" s="173">
        <f>G302*(1+L302/100)</f>
        <v>0</v>
      </c>
      <c r="N302" s="171">
        <v>0</v>
      </c>
      <c r="O302" s="171">
        <f>ROUND(E302*N302,2)</f>
        <v>0</v>
      </c>
      <c r="P302" s="171">
        <v>0</v>
      </c>
      <c r="Q302" s="171">
        <f>ROUND(E302*P302,2)</f>
        <v>0</v>
      </c>
      <c r="R302" s="173"/>
      <c r="S302" s="173" t="s">
        <v>179</v>
      </c>
      <c r="T302" s="174" t="s">
        <v>180</v>
      </c>
      <c r="U302" s="156">
        <v>0</v>
      </c>
      <c r="V302" s="156">
        <f>ROUND(E302*U302,2)</f>
        <v>0</v>
      </c>
      <c r="W302" s="156"/>
      <c r="X302" s="156" t="s">
        <v>253</v>
      </c>
      <c r="Y302" s="156" t="s">
        <v>182</v>
      </c>
      <c r="Z302" s="146"/>
      <c r="AA302" s="146"/>
      <c r="AB302" s="146"/>
      <c r="AC302" s="146"/>
      <c r="AD302" s="146"/>
      <c r="AE302" s="146"/>
      <c r="AF302" s="146"/>
      <c r="AG302" s="146" t="s">
        <v>254</v>
      </c>
      <c r="AH302" s="146"/>
      <c r="AI302" s="146"/>
      <c r="AJ302" s="146"/>
      <c r="AK302" s="146"/>
      <c r="AL302" s="146"/>
      <c r="AM302" s="146"/>
      <c r="AN302" s="146"/>
      <c r="AO302" s="146"/>
      <c r="AP302" s="146"/>
      <c r="AQ302" s="146"/>
      <c r="AR302" s="146"/>
      <c r="AS302" s="146"/>
      <c r="AT302" s="146"/>
      <c r="AU302" s="146"/>
      <c r="AV302" s="146"/>
      <c r="AW302" s="146"/>
      <c r="AX302" s="146"/>
      <c r="AY302" s="146"/>
      <c r="AZ302" s="146"/>
      <c r="BA302" s="146"/>
      <c r="BB302" s="146"/>
      <c r="BC302" s="146"/>
      <c r="BD302" s="146"/>
      <c r="BE302" s="146"/>
      <c r="BF302" s="146"/>
      <c r="BG302" s="146"/>
      <c r="BH302" s="146"/>
    </row>
    <row r="303" spans="1:60" outlineLevel="2" x14ac:dyDescent="0.25">
      <c r="A303" s="153"/>
      <c r="B303" s="154"/>
      <c r="C303" s="513" t="s">
        <v>996</v>
      </c>
      <c r="D303" s="514"/>
      <c r="E303" s="514"/>
      <c r="F303" s="514"/>
      <c r="G303" s="514"/>
      <c r="H303" s="156"/>
      <c r="I303" s="156"/>
      <c r="J303" s="156"/>
      <c r="K303" s="156"/>
      <c r="L303" s="156"/>
      <c r="M303" s="156"/>
      <c r="N303" s="155"/>
      <c r="O303" s="155"/>
      <c r="P303" s="155"/>
      <c r="Q303" s="155"/>
      <c r="R303" s="156"/>
      <c r="S303" s="156"/>
      <c r="T303" s="156"/>
      <c r="U303" s="156"/>
      <c r="V303" s="156"/>
      <c r="W303" s="156"/>
      <c r="X303" s="156"/>
      <c r="Y303" s="156"/>
      <c r="Z303" s="146"/>
      <c r="AA303" s="146"/>
      <c r="AB303" s="146"/>
      <c r="AC303" s="146"/>
      <c r="AD303" s="146"/>
      <c r="AE303" s="146"/>
      <c r="AF303" s="146"/>
      <c r="AG303" s="146" t="s">
        <v>185</v>
      </c>
      <c r="AH303" s="146"/>
      <c r="AI303" s="146"/>
      <c r="AJ303" s="146"/>
      <c r="AK303" s="146"/>
      <c r="AL303" s="146"/>
      <c r="AM303" s="146"/>
      <c r="AN303" s="146"/>
      <c r="AO303" s="146"/>
      <c r="AP303" s="146"/>
      <c r="AQ303" s="146"/>
      <c r="AR303" s="146"/>
      <c r="AS303" s="146"/>
      <c r="AT303" s="146"/>
      <c r="AU303" s="146"/>
      <c r="AV303" s="146"/>
      <c r="AW303" s="146"/>
      <c r="AX303" s="146"/>
      <c r="AY303" s="146"/>
      <c r="AZ303" s="146"/>
      <c r="BA303" s="146"/>
      <c r="BB303" s="146"/>
      <c r="BC303" s="146"/>
      <c r="BD303" s="146"/>
      <c r="BE303" s="146"/>
      <c r="BF303" s="146"/>
      <c r="BG303" s="146"/>
      <c r="BH303" s="146"/>
    </row>
    <row r="304" spans="1:60" outlineLevel="3" x14ac:dyDescent="0.25">
      <c r="A304" s="153"/>
      <c r="B304" s="154"/>
      <c r="C304" s="515" t="s">
        <v>997</v>
      </c>
      <c r="D304" s="516"/>
      <c r="E304" s="516"/>
      <c r="F304" s="516"/>
      <c r="G304" s="516"/>
      <c r="H304" s="156"/>
      <c r="I304" s="156"/>
      <c r="J304" s="156"/>
      <c r="K304" s="156"/>
      <c r="L304" s="156"/>
      <c r="M304" s="156"/>
      <c r="N304" s="155"/>
      <c r="O304" s="155"/>
      <c r="P304" s="155"/>
      <c r="Q304" s="155"/>
      <c r="R304" s="156"/>
      <c r="S304" s="156"/>
      <c r="T304" s="156"/>
      <c r="U304" s="156"/>
      <c r="V304" s="156"/>
      <c r="W304" s="156"/>
      <c r="X304" s="156"/>
      <c r="Y304" s="156"/>
      <c r="Z304" s="146"/>
      <c r="AA304" s="146"/>
      <c r="AB304" s="146"/>
      <c r="AC304" s="146"/>
      <c r="AD304" s="146"/>
      <c r="AE304" s="146"/>
      <c r="AF304" s="146"/>
      <c r="AG304" s="146" t="s">
        <v>185</v>
      </c>
      <c r="AH304" s="146"/>
      <c r="AI304" s="146"/>
      <c r="AJ304" s="146"/>
      <c r="AK304" s="146"/>
      <c r="AL304" s="146"/>
      <c r="AM304" s="146"/>
      <c r="AN304" s="146"/>
      <c r="AO304" s="146"/>
      <c r="AP304" s="146"/>
      <c r="AQ304" s="146"/>
      <c r="AR304" s="146"/>
      <c r="AS304" s="146"/>
      <c r="AT304" s="146"/>
      <c r="AU304" s="146"/>
      <c r="AV304" s="146"/>
      <c r="AW304" s="146"/>
      <c r="AX304" s="146"/>
      <c r="AY304" s="146"/>
      <c r="AZ304" s="146"/>
      <c r="BA304" s="146"/>
      <c r="BB304" s="146"/>
      <c r="BC304" s="146"/>
      <c r="BD304" s="146"/>
      <c r="BE304" s="146"/>
      <c r="BF304" s="146"/>
      <c r="BG304" s="146"/>
      <c r="BH304" s="146"/>
    </row>
    <row r="305" spans="1:60" ht="20.399999999999999" outlineLevel="1" x14ac:dyDescent="0.25">
      <c r="A305" s="175">
        <v>59</v>
      </c>
      <c r="B305" s="176" t="s">
        <v>998</v>
      </c>
      <c r="C305" s="185" t="s">
        <v>999</v>
      </c>
      <c r="D305" s="177" t="s">
        <v>257</v>
      </c>
      <c r="E305" s="178">
        <v>1</v>
      </c>
      <c r="F305" s="179"/>
      <c r="G305" s="180">
        <f>ROUND(E305*F305,2)</f>
        <v>0</v>
      </c>
      <c r="H305" s="179"/>
      <c r="I305" s="180">
        <f>ROUND(E305*H305,2)</f>
        <v>0</v>
      </c>
      <c r="J305" s="179"/>
      <c r="K305" s="180">
        <f>ROUND(E305*J305,2)</f>
        <v>0</v>
      </c>
      <c r="L305" s="180">
        <v>21</v>
      </c>
      <c r="M305" s="180">
        <f>G305*(1+L305/100)</f>
        <v>0</v>
      </c>
      <c r="N305" s="178">
        <v>1.1299999999999999E-2</v>
      </c>
      <c r="O305" s="178">
        <f>ROUND(E305*N305,2)</f>
        <v>0.01</v>
      </c>
      <c r="P305" s="178">
        <v>0</v>
      </c>
      <c r="Q305" s="178">
        <f>ROUND(E305*P305,2)</f>
        <v>0</v>
      </c>
      <c r="R305" s="180" t="s">
        <v>477</v>
      </c>
      <c r="S305" s="180" t="s">
        <v>266</v>
      </c>
      <c r="T305" s="181" t="s">
        <v>266</v>
      </c>
      <c r="U305" s="156">
        <v>0</v>
      </c>
      <c r="V305" s="156">
        <f>ROUND(E305*U305,2)</f>
        <v>0</v>
      </c>
      <c r="W305" s="156"/>
      <c r="X305" s="156" t="s">
        <v>478</v>
      </c>
      <c r="Y305" s="156" t="s">
        <v>182</v>
      </c>
      <c r="Z305" s="146"/>
      <c r="AA305" s="146"/>
      <c r="AB305" s="146"/>
      <c r="AC305" s="146"/>
      <c r="AD305" s="146"/>
      <c r="AE305" s="146"/>
      <c r="AF305" s="146"/>
      <c r="AG305" s="146" t="s">
        <v>672</v>
      </c>
      <c r="AH305" s="146"/>
      <c r="AI305" s="146"/>
      <c r="AJ305" s="146"/>
      <c r="AK305" s="146"/>
      <c r="AL305" s="146"/>
      <c r="AM305" s="146"/>
      <c r="AN305" s="146"/>
      <c r="AO305" s="146"/>
      <c r="AP305" s="146"/>
      <c r="AQ305" s="146"/>
      <c r="AR305" s="146"/>
      <c r="AS305" s="146"/>
      <c r="AT305" s="146"/>
      <c r="AU305" s="146"/>
      <c r="AV305" s="146"/>
      <c r="AW305" s="146"/>
      <c r="AX305" s="146"/>
      <c r="AY305" s="146"/>
      <c r="AZ305" s="146"/>
      <c r="BA305" s="146"/>
      <c r="BB305" s="146"/>
      <c r="BC305" s="146"/>
      <c r="BD305" s="146"/>
      <c r="BE305" s="146"/>
      <c r="BF305" s="146"/>
      <c r="BG305" s="146"/>
      <c r="BH305" s="146"/>
    </row>
    <row r="306" spans="1:60" outlineLevel="1" x14ac:dyDescent="0.25">
      <c r="A306" s="175">
        <v>60</v>
      </c>
      <c r="B306" s="176" t="s">
        <v>1000</v>
      </c>
      <c r="C306" s="185" t="s">
        <v>1001</v>
      </c>
      <c r="D306" s="177" t="s">
        <v>257</v>
      </c>
      <c r="E306" s="178">
        <v>1</v>
      </c>
      <c r="F306" s="179"/>
      <c r="G306" s="180">
        <f>ROUND(E306*F306,2)</f>
        <v>0</v>
      </c>
      <c r="H306" s="179"/>
      <c r="I306" s="180">
        <f>ROUND(E306*H306,2)</f>
        <v>0</v>
      </c>
      <c r="J306" s="179"/>
      <c r="K306" s="180">
        <f>ROUND(E306*J306,2)</f>
        <v>0</v>
      </c>
      <c r="L306" s="180">
        <v>21</v>
      </c>
      <c r="M306" s="180">
        <f>G306*(1+L306/100)</f>
        <v>0</v>
      </c>
      <c r="N306" s="178">
        <v>8.9999999999999998E-4</v>
      </c>
      <c r="O306" s="178">
        <f>ROUND(E306*N306,2)</f>
        <v>0</v>
      </c>
      <c r="P306" s="178">
        <v>0</v>
      </c>
      <c r="Q306" s="178">
        <f>ROUND(E306*P306,2)</f>
        <v>0</v>
      </c>
      <c r="R306" s="180" t="s">
        <v>477</v>
      </c>
      <c r="S306" s="180" t="s">
        <v>266</v>
      </c>
      <c r="T306" s="181" t="s">
        <v>266</v>
      </c>
      <c r="U306" s="156">
        <v>0</v>
      </c>
      <c r="V306" s="156">
        <f>ROUND(E306*U306,2)</f>
        <v>0</v>
      </c>
      <c r="W306" s="156"/>
      <c r="X306" s="156" t="s">
        <v>478</v>
      </c>
      <c r="Y306" s="156" t="s">
        <v>182</v>
      </c>
      <c r="Z306" s="146"/>
      <c r="AA306" s="146"/>
      <c r="AB306" s="146"/>
      <c r="AC306" s="146"/>
      <c r="AD306" s="146"/>
      <c r="AE306" s="146"/>
      <c r="AF306" s="146"/>
      <c r="AG306" s="146" t="s">
        <v>672</v>
      </c>
      <c r="AH306" s="146"/>
      <c r="AI306" s="146"/>
      <c r="AJ306" s="146"/>
      <c r="AK306" s="146"/>
      <c r="AL306" s="146"/>
      <c r="AM306" s="146"/>
      <c r="AN306" s="146"/>
      <c r="AO306" s="146"/>
      <c r="AP306" s="146"/>
      <c r="AQ306" s="146"/>
      <c r="AR306" s="146"/>
      <c r="AS306" s="146"/>
      <c r="AT306" s="146"/>
      <c r="AU306" s="146"/>
      <c r="AV306" s="146"/>
      <c r="AW306" s="146"/>
      <c r="AX306" s="146"/>
      <c r="AY306" s="146"/>
      <c r="AZ306" s="146"/>
      <c r="BA306" s="146"/>
      <c r="BB306" s="146"/>
      <c r="BC306" s="146"/>
      <c r="BD306" s="146"/>
      <c r="BE306" s="146"/>
      <c r="BF306" s="146"/>
      <c r="BG306" s="146"/>
      <c r="BH306" s="146"/>
    </row>
    <row r="307" spans="1:60" ht="20.399999999999999" outlineLevel="1" x14ac:dyDescent="0.25">
      <c r="A307" s="175">
        <v>61</v>
      </c>
      <c r="B307" s="176" t="s">
        <v>1002</v>
      </c>
      <c r="C307" s="185" t="s">
        <v>1003</v>
      </c>
      <c r="D307" s="177" t="s">
        <v>257</v>
      </c>
      <c r="E307" s="178">
        <v>1</v>
      </c>
      <c r="F307" s="179"/>
      <c r="G307" s="180">
        <f>ROUND(E307*F307,2)</f>
        <v>0</v>
      </c>
      <c r="H307" s="179"/>
      <c r="I307" s="180">
        <f>ROUND(E307*H307,2)</f>
        <v>0</v>
      </c>
      <c r="J307" s="179"/>
      <c r="K307" s="180">
        <f>ROUND(E307*J307,2)</f>
        <v>0</v>
      </c>
      <c r="L307" s="180">
        <v>21</v>
      </c>
      <c r="M307" s="180">
        <f>G307*(1+L307/100)</f>
        <v>0</v>
      </c>
      <c r="N307" s="178">
        <v>3.3E-3</v>
      </c>
      <c r="O307" s="178">
        <f>ROUND(E307*N307,2)</f>
        <v>0</v>
      </c>
      <c r="P307" s="178">
        <v>0</v>
      </c>
      <c r="Q307" s="178">
        <f>ROUND(E307*P307,2)</f>
        <v>0</v>
      </c>
      <c r="R307" s="180" t="s">
        <v>477</v>
      </c>
      <c r="S307" s="180" t="s">
        <v>266</v>
      </c>
      <c r="T307" s="181" t="s">
        <v>266</v>
      </c>
      <c r="U307" s="156">
        <v>0</v>
      </c>
      <c r="V307" s="156">
        <f>ROUND(E307*U307,2)</f>
        <v>0</v>
      </c>
      <c r="W307" s="156"/>
      <c r="X307" s="156" t="s">
        <v>478</v>
      </c>
      <c r="Y307" s="156" t="s">
        <v>182</v>
      </c>
      <c r="Z307" s="146"/>
      <c r="AA307" s="146"/>
      <c r="AB307" s="146"/>
      <c r="AC307" s="146"/>
      <c r="AD307" s="146"/>
      <c r="AE307" s="146"/>
      <c r="AF307" s="146"/>
      <c r="AG307" s="146" t="s">
        <v>672</v>
      </c>
      <c r="AH307" s="146"/>
      <c r="AI307" s="146"/>
      <c r="AJ307" s="146"/>
      <c r="AK307" s="146"/>
      <c r="AL307" s="146"/>
      <c r="AM307" s="146"/>
      <c r="AN307" s="146"/>
      <c r="AO307" s="146"/>
      <c r="AP307" s="146"/>
      <c r="AQ307" s="146"/>
      <c r="AR307" s="146"/>
      <c r="AS307" s="146"/>
      <c r="AT307" s="146"/>
      <c r="AU307" s="146"/>
      <c r="AV307" s="146"/>
      <c r="AW307" s="146"/>
      <c r="AX307" s="146"/>
      <c r="AY307" s="146"/>
      <c r="AZ307" s="146"/>
      <c r="BA307" s="146"/>
      <c r="BB307" s="146"/>
      <c r="BC307" s="146"/>
      <c r="BD307" s="146"/>
      <c r="BE307" s="146"/>
      <c r="BF307" s="146"/>
      <c r="BG307" s="146"/>
      <c r="BH307" s="146"/>
    </row>
    <row r="308" spans="1:60" outlineLevel="1" x14ac:dyDescent="0.25">
      <c r="A308" s="175">
        <v>62</v>
      </c>
      <c r="B308" s="176" t="s">
        <v>1004</v>
      </c>
      <c r="C308" s="185" t="s">
        <v>1005</v>
      </c>
      <c r="D308" s="177" t="s">
        <v>257</v>
      </c>
      <c r="E308" s="178">
        <v>1</v>
      </c>
      <c r="F308" s="179"/>
      <c r="G308" s="180">
        <f>ROUND(E308*F308,2)</f>
        <v>0</v>
      </c>
      <c r="H308" s="179"/>
      <c r="I308" s="180">
        <f>ROUND(E308*H308,2)</f>
        <v>0</v>
      </c>
      <c r="J308" s="179"/>
      <c r="K308" s="180">
        <f>ROUND(E308*J308,2)</f>
        <v>0</v>
      </c>
      <c r="L308" s="180">
        <v>21</v>
      </c>
      <c r="M308" s="180">
        <f>G308*(1+L308/100)</f>
        <v>0</v>
      </c>
      <c r="N308" s="178">
        <v>1.8499999999999999E-2</v>
      </c>
      <c r="O308" s="178">
        <f>ROUND(E308*N308,2)</f>
        <v>0.02</v>
      </c>
      <c r="P308" s="178">
        <v>0</v>
      </c>
      <c r="Q308" s="178">
        <f>ROUND(E308*P308,2)</f>
        <v>0</v>
      </c>
      <c r="R308" s="180"/>
      <c r="S308" s="180" t="s">
        <v>179</v>
      </c>
      <c r="T308" s="181" t="s">
        <v>180</v>
      </c>
      <c r="U308" s="156">
        <v>0</v>
      </c>
      <c r="V308" s="156">
        <f>ROUND(E308*U308,2)</f>
        <v>0</v>
      </c>
      <c r="W308" s="156"/>
      <c r="X308" s="156" t="s">
        <v>478</v>
      </c>
      <c r="Y308" s="156" t="s">
        <v>182</v>
      </c>
      <c r="Z308" s="146"/>
      <c r="AA308" s="146"/>
      <c r="AB308" s="146"/>
      <c r="AC308" s="146"/>
      <c r="AD308" s="146"/>
      <c r="AE308" s="146"/>
      <c r="AF308" s="146"/>
      <c r="AG308" s="146" t="s">
        <v>672</v>
      </c>
      <c r="AH308" s="146"/>
      <c r="AI308" s="146"/>
      <c r="AJ308" s="146"/>
      <c r="AK308" s="146"/>
      <c r="AL308" s="146"/>
      <c r="AM308" s="146"/>
      <c r="AN308" s="146"/>
      <c r="AO308" s="146"/>
      <c r="AP308" s="146"/>
      <c r="AQ308" s="146"/>
      <c r="AR308" s="146"/>
      <c r="AS308" s="146"/>
      <c r="AT308" s="146"/>
      <c r="AU308" s="146"/>
      <c r="AV308" s="146"/>
      <c r="AW308" s="146"/>
      <c r="AX308" s="146"/>
      <c r="AY308" s="146"/>
      <c r="AZ308" s="146"/>
      <c r="BA308" s="146"/>
      <c r="BB308" s="146"/>
      <c r="BC308" s="146"/>
      <c r="BD308" s="146"/>
      <c r="BE308" s="146"/>
      <c r="BF308" s="146"/>
      <c r="BG308" s="146"/>
      <c r="BH308" s="146"/>
    </row>
    <row r="309" spans="1:60" x14ac:dyDescent="0.25">
      <c r="A309" s="161" t="s">
        <v>174</v>
      </c>
      <c r="B309" s="162" t="s">
        <v>128</v>
      </c>
      <c r="C309" s="183" t="s">
        <v>129</v>
      </c>
      <c r="D309" s="163"/>
      <c r="E309" s="164"/>
      <c r="F309" s="165"/>
      <c r="G309" s="165">
        <f>SUMIF(AG310:AG320,"&lt;&gt;NOR",G310:G320)</f>
        <v>0</v>
      </c>
      <c r="H309" s="165"/>
      <c r="I309" s="165">
        <f>SUM(I310:I320)</f>
        <v>0</v>
      </c>
      <c r="J309" s="165"/>
      <c r="K309" s="165">
        <f>SUM(K310:K320)</f>
        <v>0</v>
      </c>
      <c r="L309" s="165"/>
      <c r="M309" s="165">
        <f>SUM(M310:M320)</f>
        <v>0</v>
      </c>
      <c r="N309" s="164"/>
      <c r="O309" s="164">
        <f>SUM(O310:O320)</f>
        <v>0</v>
      </c>
      <c r="P309" s="164"/>
      <c r="Q309" s="164">
        <f>SUM(Q310:Q320)</f>
        <v>0</v>
      </c>
      <c r="R309" s="165"/>
      <c r="S309" s="165"/>
      <c r="T309" s="166"/>
      <c r="U309" s="160"/>
      <c r="V309" s="160">
        <f>SUM(V310:V320)</f>
        <v>3.08</v>
      </c>
      <c r="W309" s="160"/>
      <c r="X309" s="160"/>
      <c r="Y309" s="160"/>
      <c r="AG309" t="s">
        <v>175</v>
      </c>
    </row>
    <row r="310" spans="1:60" outlineLevel="1" x14ac:dyDescent="0.25">
      <c r="A310" s="168">
        <v>63</v>
      </c>
      <c r="B310" s="169" t="s">
        <v>1006</v>
      </c>
      <c r="C310" s="184" t="s">
        <v>1007</v>
      </c>
      <c r="D310" s="170" t="s">
        <v>257</v>
      </c>
      <c r="E310" s="171">
        <v>14</v>
      </c>
      <c r="F310" s="172"/>
      <c r="G310" s="173">
        <f>ROUND(E310*F310,2)</f>
        <v>0</v>
      </c>
      <c r="H310" s="172"/>
      <c r="I310" s="173">
        <f>ROUND(E310*H310,2)</f>
        <v>0</v>
      </c>
      <c r="J310" s="172"/>
      <c r="K310" s="173">
        <f>ROUND(E310*J310,2)</f>
        <v>0</v>
      </c>
      <c r="L310" s="173">
        <v>21</v>
      </c>
      <c r="M310" s="173">
        <f>G310*(1+L310/100)</f>
        <v>0</v>
      </c>
      <c r="N310" s="171">
        <v>0</v>
      </c>
      <c r="O310" s="171">
        <f>ROUND(E310*N310,2)</f>
        <v>0</v>
      </c>
      <c r="P310" s="171">
        <v>0</v>
      </c>
      <c r="Q310" s="171">
        <f>ROUND(E310*P310,2)</f>
        <v>0</v>
      </c>
      <c r="R310" s="173" t="s">
        <v>430</v>
      </c>
      <c r="S310" s="173" t="s">
        <v>266</v>
      </c>
      <c r="T310" s="174" t="s">
        <v>266</v>
      </c>
      <c r="U310" s="156">
        <v>0.22</v>
      </c>
      <c r="V310" s="156">
        <f>ROUND(E310*U310,2)</f>
        <v>3.08</v>
      </c>
      <c r="W310" s="156"/>
      <c r="X310" s="156" t="s">
        <v>253</v>
      </c>
      <c r="Y310" s="156" t="s">
        <v>182</v>
      </c>
      <c r="Z310" s="146"/>
      <c r="AA310" s="146"/>
      <c r="AB310" s="146"/>
      <c r="AC310" s="146"/>
      <c r="AD310" s="146"/>
      <c r="AE310" s="146"/>
      <c r="AF310" s="146"/>
      <c r="AG310" s="146" t="s">
        <v>267</v>
      </c>
      <c r="AH310" s="146"/>
      <c r="AI310" s="146"/>
      <c r="AJ310" s="146"/>
      <c r="AK310" s="146"/>
      <c r="AL310" s="146"/>
      <c r="AM310" s="146"/>
      <c r="AN310" s="146"/>
      <c r="AO310" s="146"/>
      <c r="AP310" s="146"/>
      <c r="AQ310" s="146"/>
      <c r="AR310" s="146"/>
      <c r="AS310" s="146"/>
      <c r="AT310" s="146"/>
      <c r="AU310" s="146"/>
      <c r="AV310" s="146"/>
      <c r="AW310" s="146"/>
      <c r="AX310" s="146"/>
      <c r="AY310" s="146"/>
      <c r="AZ310" s="146"/>
      <c r="BA310" s="146"/>
      <c r="BB310" s="146"/>
      <c r="BC310" s="146"/>
      <c r="BD310" s="146"/>
      <c r="BE310" s="146"/>
      <c r="BF310" s="146"/>
      <c r="BG310" s="146"/>
      <c r="BH310" s="146"/>
    </row>
    <row r="311" spans="1:60" outlineLevel="2" x14ac:dyDescent="0.25">
      <c r="A311" s="153"/>
      <c r="B311" s="154"/>
      <c r="C311" s="524" t="s">
        <v>913</v>
      </c>
      <c r="D311" s="525"/>
      <c r="E311" s="525"/>
      <c r="F311" s="525"/>
      <c r="G311" s="525"/>
      <c r="H311" s="156"/>
      <c r="I311" s="156"/>
      <c r="J311" s="156"/>
      <c r="K311" s="156"/>
      <c r="L311" s="156"/>
      <c r="M311" s="156"/>
      <c r="N311" s="155"/>
      <c r="O311" s="155"/>
      <c r="P311" s="155"/>
      <c r="Q311" s="155"/>
      <c r="R311" s="156"/>
      <c r="S311" s="156"/>
      <c r="T311" s="156"/>
      <c r="U311" s="156"/>
      <c r="V311" s="156"/>
      <c r="W311" s="156"/>
      <c r="X311" s="156"/>
      <c r="Y311" s="156"/>
      <c r="Z311" s="146"/>
      <c r="AA311" s="146"/>
      <c r="AB311" s="146"/>
      <c r="AC311" s="146"/>
      <c r="AD311" s="146"/>
      <c r="AE311" s="146"/>
      <c r="AF311" s="146"/>
      <c r="AG311" s="146" t="s">
        <v>275</v>
      </c>
      <c r="AH311" s="146"/>
      <c r="AI311" s="146"/>
      <c r="AJ311" s="146"/>
      <c r="AK311" s="146"/>
      <c r="AL311" s="146"/>
      <c r="AM311" s="146"/>
      <c r="AN311" s="146"/>
      <c r="AO311" s="146"/>
      <c r="AP311" s="146"/>
      <c r="AQ311" s="146"/>
      <c r="AR311" s="146"/>
      <c r="AS311" s="146"/>
      <c r="AT311" s="146"/>
      <c r="AU311" s="146"/>
      <c r="AV311" s="146"/>
      <c r="AW311" s="146"/>
      <c r="AX311" s="146"/>
      <c r="AY311" s="146"/>
      <c r="AZ311" s="146"/>
      <c r="BA311" s="146"/>
      <c r="BB311" s="146"/>
      <c r="BC311" s="146"/>
      <c r="BD311" s="146"/>
      <c r="BE311" s="146"/>
      <c r="BF311" s="146"/>
      <c r="BG311" s="146"/>
      <c r="BH311" s="146"/>
    </row>
    <row r="312" spans="1:60" outlineLevel="2" x14ac:dyDescent="0.25">
      <c r="A312" s="153"/>
      <c r="B312" s="154"/>
      <c r="C312" s="191" t="s">
        <v>1008</v>
      </c>
      <c r="D312" s="189"/>
      <c r="E312" s="190">
        <v>14</v>
      </c>
      <c r="F312" s="156"/>
      <c r="G312" s="156"/>
      <c r="H312" s="156"/>
      <c r="I312" s="156"/>
      <c r="J312" s="156"/>
      <c r="K312" s="156"/>
      <c r="L312" s="156"/>
      <c r="M312" s="156"/>
      <c r="N312" s="155"/>
      <c r="O312" s="155"/>
      <c r="P312" s="155"/>
      <c r="Q312" s="155"/>
      <c r="R312" s="156"/>
      <c r="S312" s="156"/>
      <c r="T312" s="156"/>
      <c r="U312" s="156"/>
      <c r="V312" s="156"/>
      <c r="W312" s="156"/>
      <c r="X312" s="156"/>
      <c r="Y312" s="156"/>
      <c r="Z312" s="146"/>
      <c r="AA312" s="146"/>
      <c r="AB312" s="146"/>
      <c r="AC312" s="146"/>
      <c r="AD312" s="146"/>
      <c r="AE312" s="146"/>
      <c r="AF312" s="146"/>
      <c r="AG312" s="146" t="s">
        <v>271</v>
      </c>
      <c r="AH312" s="146">
        <v>0</v>
      </c>
      <c r="AI312" s="146"/>
      <c r="AJ312" s="146"/>
      <c r="AK312" s="146"/>
      <c r="AL312" s="146"/>
      <c r="AM312" s="146"/>
      <c r="AN312" s="146"/>
      <c r="AO312" s="146"/>
      <c r="AP312" s="146"/>
      <c r="AQ312" s="146"/>
      <c r="AR312" s="146"/>
      <c r="AS312" s="146"/>
      <c r="AT312" s="146"/>
      <c r="AU312" s="146"/>
      <c r="AV312" s="146"/>
      <c r="AW312" s="146"/>
      <c r="AX312" s="146"/>
      <c r="AY312" s="146"/>
      <c r="AZ312" s="146"/>
      <c r="BA312" s="146"/>
      <c r="BB312" s="146"/>
      <c r="BC312" s="146"/>
      <c r="BD312" s="146"/>
      <c r="BE312" s="146"/>
      <c r="BF312" s="146"/>
      <c r="BG312" s="146"/>
      <c r="BH312" s="146"/>
    </row>
    <row r="313" spans="1:60" outlineLevel="1" x14ac:dyDescent="0.25">
      <c r="A313" s="175">
        <v>64</v>
      </c>
      <c r="B313" s="176" t="s">
        <v>1009</v>
      </c>
      <c r="C313" s="185" t="s">
        <v>1010</v>
      </c>
      <c r="D313" s="177" t="s">
        <v>257</v>
      </c>
      <c r="E313" s="178">
        <v>2</v>
      </c>
      <c r="F313" s="179"/>
      <c r="G313" s="180">
        <f>ROUND(E313*F313,2)</f>
        <v>0</v>
      </c>
      <c r="H313" s="179"/>
      <c r="I313" s="180">
        <f>ROUND(E313*H313,2)</f>
        <v>0</v>
      </c>
      <c r="J313" s="179"/>
      <c r="K313" s="180">
        <f>ROUND(E313*J313,2)</f>
        <v>0</v>
      </c>
      <c r="L313" s="180">
        <v>21</v>
      </c>
      <c r="M313" s="180">
        <f>G313*(1+L313/100)</f>
        <v>0</v>
      </c>
      <c r="N313" s="178">
        <v>5.0000000000000001E-4</v>
      </c>
      <c r="O313" s="178">
        <f>ROUND(E313*N313,2)</f>
        <v>0</v>
      </c>
      <c r="P313" s="178">
        <v>0</v>
      </c>
      <c r="Q313" s="178">
        <f>ROUND(E313*P313,2)</f>
        <v>0</v>
      </c>
      <c r="R313" s="180"/>
      <c r="S313" s="180" t="s">
        <v>179</v>
      </c>
      <c r="T313" s="181" t="s">
        <v>180</v>
      </c>
      <c r="U313" s="156">
        <v>0</v>
      </c>
      <c r="V313" s="156">
        <f>ROUND(E313*U313,2)</f>
        <v>0</v>
      </c>
      <c r="W313" s="156"/>
      <c r="X313" s="156" t="s">
        <v>253</v>
      </c>
      <c r="Y313" s="156" t="s">
        <v>182</v>
      </c>
      <c r="Z313" s="146"/>
      <c r="AA313" s="146"/>
      <c r="AB313" s="146"/>
      <c r="AC313" s="146"/>
      <c r="AD313" s="146"/>
      <c r="AE313" s="146"/>
      <c r="AF313" s="146"/>
      <c r="AG313" s="146" t="s">
        <v>267</v>
      </c>
      <c r="AH313" s="146"/>
      <c r="AI313" s="146"/>
      <c r="AJ313" s="146"/>
      <c r="AK313" s="146"/>
      <c r="AL313" s="146"/>
      <c r="AM313" s="146"/>
      <c r="AN313" s="146"/>
      <c r="AO313" s="146"/>
      <c r="AP313" s="146"/>
      <c r="AQ313" s="146"/>
      <c r="AR313" s="146"/>
      <c r="AS313" s="146"/>
      <c r="AT313" s="146"/>
      <c r="AU313" s="146"/>
      <c r="AV313" s="146"/>
      <c r="AW313" s="146"/>
      <c r="AX313" s="146"/>
      <c r="AY313" s="146"/>
      <c r="AZ313" s="146"/>
      <c r="BA313" s="146"/>
      <c r="BB313" s="146"/>
      <c r="BC313" s="146"/>
      <c r="BD313" s="146"/>
      <c r="BE313" s="146"/>
      <c r="BF313" s="146"/>
      <c r="BG313" s="146"/>
      <c r="BH313" s="146"/>
    </row>
    <row r="314" spans="1:60" outlineLevel="1" x14ac:dyDescent="0.25">
      <c r="A314" s="175">
        <v>65</v>
      </c>
      <c r="B314" s="176" t="s">
        <v>1011</v>
      </c>
      <c r="C314" s="185" t="s">
        <v>1012</v>
      </c>
      <c r="D314" s="177" t="s">
        <v>257</v>
      </c>
      <c r="E314" s="178">
        <v>1</v>
      </c>
      <c r="F314" s="179"/>
      <c r="G314" s="180">
        <f>ROUND(E314*F314,2)</f>
        <v>0</v>
      </c>
      <c r="H314" s="179"/>
      <c r="I314" s="180">
        <f>ROUND(E314*H314,2)</f>
        <v>0</v>
      </c>
      <c r="J314" s="179"/>
      <c r="K314" s="180">
        <f>ROUND(E314*J314,2)</f>
        <v>0</v>
      </c>
      <c r="L314" s="180">
        <v>21</v>
      </c>
      <c r="M314" s="180">
        <f>G314*(1+L314/100)</f>
        <v>0</v>
      </c>
      <c r="N314" s="178">
        <v>5.0000000000000001E-4</v>
      </c>
      <c r="O314" s="178">
        <f>ROUND(E314*N314,2)</f>
        <v>0</v>
      </c>
      <c r="P314" s="178">
        <v>0</v>
      </c>
      <c r="Q314" s="178">
        <f>ROUND(E314*P314,2)</f>
        <v>0</v>
      </c>
      <c r="R314" s="180"/>
      <c r="S314" s="180" t="s">
        <v>179</v>
      </c>
      <c r="T314" s="181" t="s">
        <v>180</v>
      </c>
      <c r="U314" s="156">
        <v>0</v>
      </c>
      <c r="V314" s="156">
        <f>ROUND(E314*U314,2)</f>
        <v>0</v>
      </c>
      <c r="W314" s="156"/>
      <c r="X314" s="156" t="s">
        <v>253</v>
      </c>
      <c r="Y314" s="156" t="s">
        <v>182</v>
      </c>
      <c r="Z314" s="146"/>
      <c r="AA314" s="146"/>
      <c r="AB314" s="146"/>
      <c r="AC314" s="146"/>
      <c r="AD314" s="146"/>
      <c r="AE314" s="146"/>
      <c r="AF314" s="146"/>
      <c r="AG314" s="146" t="s">
        <v>267</v>
      </c>
      <c r="AH314" s="146"/>
      <c r="AI314" s="146"/>
      <c r="AJ314" s="146"/>
      <c r="AK314" s="146"/>
      <c r="AL314" s="146"/>
      <c r="AM314" s="146"/>
      <c r="AN314" s="146"/>
      <c r="AO314" s="146"/>
      <c r="AP314" s="146"/>
      <c r="AQ314" s="146"/>
      <c r="AR314" s="146"/>
      <c r="AS314" s="146"/>
      <c r="AT314" s="146"/>
      <c r="AU314" s="146"/>
      <c r="AV314" s="146"/>
      <c r="AW314" s="146"/>
      <c r="AX314" s="146"/>
      <c r="AY314" s="146"/>
      <c r="AZ314" s="146"/>
      <c r="BA314" s="146"/>
      <c r="BB314" s="146"/>
      <c r="BC314" s="146"/>
      <c r="BD314" s="146"/>
      <c r="BE314" s="146"/>
      <c r="BF314" s="146"/>
      <c r="BG314" s="146"/>
      <c r="BH314" s="146"/>
    </row>
    <row r="315" spans="1:60" outlineLevel="1" x14ac:dyDescent="0.25">
      <c r="A315" s="175">
        <v>66</v>
      </c>
      <c r="B315" s="176" t="s">
        <v>1013</v>
      </c>
      <c r="C315" s="185" t="s">
        <v>1014</v>
      </c>
      <c r="D315" s="177" t="s">
        <v>257</v>
      </c>
      <c r="E315" s="178">
        <v>2</v>
      </c>
      <c r="F315" s="179"/>
      <c r="G315" s="180">
        <f>ROUND(E315*F315,2)</f>
        <v>0</v>
      </c>
      <c r="H315" s="179"/>
      <c r="I315" s="180">
        <f>ROUND(E315*H315,2)</f>
        <v>0</v>
      </c>
      <c r="J315" s="179"/>
      <c r="K315" s="180">
        <f>ROUND(E315*J315,2)</f>
        <v>0</v>
      </c>
      <c r="L315" s="180">
        <v>21</v>
      </c>
      <c r="M315" s="180">
        <f>G315*(1+L315/100)</f>
        <v>0</v>
      </c>
      <c r="N315" s="178">
        <v>5.0000000000000001E-4</v>
      </c>
      <c r="O315" s="178">
        <f>ROUND(E315*N315,2)</f>
        <v>0</v>
      </c>
      <c r="P315" s="178">
        <v>0</v>
      </c>
      <c r="Q315" s="178">
        <f>ROUND(E315*P315,2)</f>
        <v>0</v>
      </c>
      <c r="R315" s="180"/>
      <c r="S315" s="180" t="s">
        <v>179</v>
      </c>
      <c r="T315" s="181" t="s">
        <v>180</v>
      </c>
      <c r="U315" s="156">
        <v>0</v>
      </c>
      <c r="V315" s="156">
        <f>ROUND(E315*U315,2)</f>
        <v>0</v>
      </c>
      <c r="W315" s="156"/>
      <c r="X315" s="156" t="s">
        <v>253</v>
      </c>
      <c r="Y315" s="156" t="s">
        <v>182</v>
      </c>
      <c r="Z315" s="146"/>
      <c r="AA315" s="146"/>
      <c r="AB315" s="146"/>
      <c r="AC315" s="146"/>
      <c r="AD315" s="146"/>
      <c r="AE315" s="146"/>
      <c r="AF315" s="146"/>
      <c r="AG315" s="146" t="s">
        <v>267</v>
      </c>
      <c r="AH315" s="146"/>
      <c r="AI315" s="146"/>
      <c r="AJ315" s="146"/>
      <c r="AK315" s="146"/>
      <c r="AL315" s="146"/>
      <c r="AM315" s="146"/>
      <c r="AN315" s="146"/>
      <c r="AO315" s="146"/>
      <c r="AP315" s="146"/>
      <c r="AQ315" s="146"/>
      <c r="AR315" s="146"/>
      <c r="AS315" s="146"/>
      <c r="AT315" s="146"/>
      <c r="AU315" s="146"/>
      <c r="AV315" s="146"/>
      <c r="AW315" s="146"/>
      <c r="AX315" s="146"/>
      <c r="AY315" s="146"/>
      <c r="AZ315" s="146"/>
      <c r="BA315" s="146"/>
      <c r="BB315" s="146"/>
      <c r="BC315" s="146"/>
      <c r="BD315" s="146"/>
      <c r="BE315" s="146"/>
      <c r="BF315" s="146"/>
      <c r="BG315" s="146"/>
      <c r="BH315" s="146"/>
    </row>
    <row r="316" spans="1:60" outlineLevel="1" x14ac:dyDescent="0.25">
      <c r="A316" s="175">
        <v>67</v>
      </c>
      <c r="B316" s="176" t="s">
        <v>1015</v>
      </c>
      <c r="C316" s="185" t="s">
        <v>1016</v>
      </c>
      <c r="D316" s="177" t="s">
        <v>257</v>
      </c>
      <c r="E316" s="178">
        <v>2</v>
      </c>
      <c r="F316" s="179"/>
      <c r="G316" s="180">
        <f>ROUND(E316*F316,2)</f>
        <v>0</v>
      </c>
      <c r="H316" s="179"/>
      <c r="I316" s="180">
        <f>ROUND(E316*H316,2)</f>
        <v>0</v>
      </c>
      <c r="J316" s="179"/>
      <c r="K316" s="180">
        <f>ROUND(E316*J316,2)</f>
        <v>0</v>
      </c>
      <c r="L316" s="180">
        <v>21</v>
      </c>
      <c r="M316" s="180">
        <f>G316*(1+L316/100)</f>
        <v>0</v>
      </c>
      <c r="N316" s="178">
        <v>5.0000000000000001E-4</v>
      </c>
      <c r="O316" s="178">
        <f>ROUND(E316*N316,2)</f>
        <v>0</v>
      </c>
      <c r="P316" s="178">
        <v>0</v>
      </c>
      <c r="Q316" s="178">
        <f>ROUND(E316*P316,2)</f>
        <v>0</v>
      </c>
      <c r="R316" s="180"/>
      <c r="S316" s="180" t="s">
        <v>179</v>
      </c>
      <c r="T316" s="181" t="s">
        <v>180</v>
      </c>
      <c r="U316" s="156">
        <v>0</v>
      </c>
      <c r="V316" s="156">
        <f>ROUND(E316*U316,2)</f>
        <v>0</v>
      </c>
      <c r="W316" s="156"/>
      <c r="X316" s="156" t="s">
        <v>253</v>
      </c>
      <c r="Y316" s="156" t="s">
        <v>182</v>
      </c>
      <c r="Z316" s="146"/>
      <c r="AA316" s="146"/>
      <c r="AB316" s="146"/>
      <c r="AC316" s="146"/>
      <c r="AD316" s="146"/>
      <c r="AE316" s="146"/>
      <c r="AF316" s="146"/>
      <c r="AG316" s="146" t="s">
        <v>267</v>
      </c>
      <c r="AH316" s="146"/>
      <c r="AI316" s="146"/>
      <c r="AJ316" s="146"/>
      <c r="AK316" s="146"/>
      <c r="AL316" s="146"/>
      <c r="AM316" s="146"/>
      <c r="AN316" s="146"/>
      <c r="AO316" s="146"/>
      <c r="AP316" s="146"/>
      <c r="AQ316" s="146"/>
      <c r="AR316" s="146"/>
      <c r="AS316" s="146"/>
      <c r="AT316" s="146"/>
      <c r="AU316" s="146"/>
      <c r="AV316" s="146"/>
      <c r="AW316" s="146"/>
      <c r="AX316" s="146"/>
      <c r="AY316" s="146"/>
      <c r="AZ316" s="146"/>
      <c r="BA316" s="146"/>
      <c r="BB316" s="146"/>
      <c r="BC316" s="146"/>
      <c r="BD316" s="146"/>
      <c r="BE316" s="146"/>
      <c r="BF316" s="146"/>
      <c r="BG316" s="146"/>
      <c r="BH316" s="146"/>
    </row>
    <row r="317" spans="1:60" outlineLevel="1" x14ac:dyDescent="0.25">
      <c r="A317" s="168">
        <v>68</v>
      </c>
      <c r="B317" s="169" t="s">
        <v>1017</v>
      </c>
      <c r="C317" s="184" t="s">
        <v>1018</v>
      </c>
      <c r="D317" s="170" t="s">
        <v>1019</v>
      </c>
      <c r="E317" s="171">
        <v>3</v>
      </c>
      <c r="F317" s="172"/>
      <c r="G317" s="173">
        <f>ROUND(E317*F317,2)</f>
        <v>0</v>
      </c>
      <c r="H317" s="172"/>
      <c r="I317" s="173">
        <f>ROUND(E317*H317,2)</f>
        <v>0</v>
      </c>
      <c r="J317" s="172"/>
      <c r="K317" s="173">
        <f>ROUND(E317*J317,2)</f>
        <v>0</v>
      </c>
      <c r="L317" s="173">
        <v>21</v>
      </c>
      <c r="M317" s="173">
        <f>G317*(1+L317/100)</f>
        <v>0</v>
      </c>
      <c r="N317" s="171">
        <v>0</v>
      </c>
      <c r="O317" s="171">
        <f>ROUND(E317*N317,2)</f>
        <v>0</v>
      </c>
      <c r="P317" s="171">
        <v>0</v>
      </c>
      <c r="Q317" s="171">
        <f>ROUND(E317*P317,2)</f>
        <v>0</v>
      </c>
      <c r="R317" s="173"/>
      <c r="S317" s="173" t="s">
        <v>179</v>
      </c>
      <c r="T317" s="174" t="s">
        <v>180</v>
      </c>
      <c r="U317" s="156">
        <v>0</v>
      </c>
      <c r="V317" s="156">
        <f>ROUND(E317*U317,2)</f>
        <v>0</v>
      </c>
      <c r="W317" s="156"/>
      <c r="X317" s="156" t="s">
        <v>253</v>
      </c>
      <c r="Y317" s="156" t="s">
        <v>182</v>
      </c>
      <c r="Z317" s="146"/>
      <c r="AA317" s="146"/>
      <c r="AB317" s="146"/>
      <c r="AC317" s="146"/>
      <c r="AD317" s="146"/>
      <c r="AE317" s="146"/>
      <c r="AF317" s="146"/>
      <c r="AG317" s="146" t="s">
        <v>267</v>
      </c>
      <c r="AH317" s="146"/>
      <c r="AI317" s="146"/>
      <c r="AJ317" s="146"/>
      <c r="AK317" s="146"/>
      <c r="AL317" s="146"/>
      <c r="AM317" s="146"/>
      <c r="AN317" s="146"/>
      <c r="AO317" s="146"/>
      <c r="AP317" s="146"/>
      <c r="AQ317" s="146"/>
      <c r="AR317" s="146"/>
      <c r="AS317" s="146"/>
      <c r="AT317" s="146"/>
      <c r="AU317" s="146"/>
      <c r="AV317" s="146"/>
      <c r="AW317" s="146"/>
      <c r="AX317" s="146"/>
      <c r="AY317" s="146"/>
      <c r="AZ317" s="146"/>
      <c r="BA317" s="146"/>
      <c r="BB317" s="146"/>
      <c r="BC317" s="146"/>
      <c r="BD317" s="146"/>
      <c r="BE317" s="146"/>
      <c r="BF317" s="146"/>
      <c r="BG317" s="146"/>
      <c r="BH317" s="146"/>
    </row>
    <row r="318" spans="1:60" outlineLevel="2" x14ac:dyDescent="0.25">
      <c r="A318" s="153"/>
      <c r="B318" s="154"/>
      <c r="C318" s="513" t="s">
        <v>1020</v>
      </c>
      <c r="D318" s="514"/>
      <c r="E318" s="514"/>
      <c r="F318" s="514"/>
      <c r="G318" s="514"/>
      <c r="H318" s="156"/>
      <c r="I318" s="156"/>
      <c r="J318" s="156"/>
      <c r="K318" s="156"/>
      <c r="L318" s="156"/>
      <c r="M318" s="156"/>
      <c r="N318" s="155"/>
      <c r="O318" s="155"/>
      <c r="P318" s="155"/>
      <c r="Q318" s="155"/>
      <c r="R318" s="156"/>
      <c r="S318" s="156"/>
      <c r="T318" s="156"/>
      <c r="U318" s="156"/>
      <c r="V318" s="156"/>
      <c r="W318" s="156"/>
      <c r="X318" s="156"/>
      <c r="Y318" s="156"/>
      <c r="Z318" s="146"/>
      <c r="AA318" s="146"/>
      <c r="AB318" s="146"/>
      <c r="AC318" s="146"/>
      <c r="AD318" s="146"/>
      <c r="AE318" s="146"/>
      <c r="AF318" s="146"/>
      <c r="AG318" s="146" t="s">
        <v>185</v>
      </c>
      <c r="AH318" s="146"/>
      <c r="AI318" s="146"/>
      <c r="AJ318" s="146"/>
      <c r="AK318" s="146"/>
      <c r="AL318" s="146"/>
      <c r="AM318" s="146"/>
      <c r="AN318" s="146"/>
      <c r="AO318" s="146"/>
      <c r="AP318" s="146"/>
      <c r="AQ318" s="146"/>
      <c r="AR318" s="146"/>
      <c r="AS318" s="146"/>
      <c r="AT318" s="146"/>
      <c r="AU318" s="146"/>
      <c r="AV318" s="146"/>
      <c r="AW318" s="146"/>
      <c r="AX318" s="146"/>
      <c r="AY318" s="146"/>
      <c r="AZ318" s="146"/>
      <c r="BA318" s="146"/>
      <c r="BB318" s="146"/>
      <c r="BC318" s="146"/>
      <c r="BD318" s="146"/>
      <c r="BE318" s="146"/>
      <c r="BF318" s="146"/>
      <c r="BG318" s="146"/>
      <c r="BH318" s="146"/>
    </row>
    <row r="319" spans="1:60" outlineLevel="1" x14ac:dyDescent="0.25">
      <c r="A319" s="168">
        <v>69</v>
      </c>
      <c r="B319" s="169" t="s">
        <v>1021</v>
      </c>
      <c r="C319" s="184" t="s">
        <v>1022</v>
      </c>
      <c r="D319" s="170" t="s">
        <v>1019</v>
      </c>
      <c r="E319" s="171">
        <v>2</v>
      </c>
      <c r="F319" s="172"/>
      <c r="G319" s="173">
        <f>ROUND(E319*F319,2)</f>
        <v>0</v>
      </c>
      <c r="H319" s="172"/>
      <c r="I319" s="173">
        <f>ROUND(E319*H319,2)</f>
        <v>0</v>
      </c>
      <c r="J319" s="172"/>
      <c r="K319" s="173">
        <f>ROUND(E319*J319,2)</f>
        <v>0</v>
      </c>
      <c r="L319" s="173">
        <v>21</v>
      </c>
      <c r="M319" s="173">
        <f>G319*(1+L319/100)</f>
        <v>0</v>
      </c>
      <c r="N319" s="171">
        <v>0</v>
      </c>
      <c r="O319" s="171">
        <f>ROUND(E319*N319,2)</f>
        <v>0</v>
      </c>
      <c r="P319" s="171">
        <v>0</v>
      </c>
      <c r="Q319" s="171">
        <f>ROUND(E319*P319,2)</f>
        <v>0</v>
      </c>
      <c r="R319" s="173"/>
      <c r="S319" s="173" t="s">
        <v>179</v>
      </c>
      <c r="T319" s="174" t="s">
        <v>180</v>
      </c>
      <c r="U319" s="156">
        <v>0</v>
      </c>
      <c r="V319" s="156">
        <f>ROUND(E319*U319,2)</f>
        <v>0</v>
      </c>
      <c r="W319" s="156"/>
      <c r="X319" s="156" t="s">
        <v>253</v>
      </c>
      <c r="Y319" s="156" t="s">
        <v>182</v>
      </c>
      <c r="Z319" s="146"/>
      <c r="AA319" s="146"/>
      <c r="AB319" s="146"/>
      <c r="AC319" s="146"/>
      <c r="AD319" s="146"/>
      <c r="AE319" s="146"/>
      <c r="AF319" s="146"/>
      <c r="AG319" s="146" t="s">
        <v>267</v>
      </c>
      <c r="AH319" s="146"/>
      <c r="AI319" s="146"/>
      <c r="AJ319" s="146"/>
      <c r="AK319" s="146"/>
      <c r="AL319" s="146"/>
      <c r="AM319" s="146"/>
      <c r="AN319" s="146"/>
      <c r="AO319" s="146"/>
      <c r="AP319" s="146"/>
      <c r="AQ319" s="146"/>
      <c r="AR319" s="146"/>
      <c r="AS319" s="146"/>
      <c r="AT319" s="146"/>
      <c r="AU319" s="146"/>
      <c r="AV319" s="146"/>
      <c r="AW319" s="146"/>
      <c r="AX319" s="146"/>
      <c r="AY319" s="146"/>
      <c r="AZ319" s="146"/>
      <c r="BA319" s="146"/>
      <c r="BB319" s="146"/>
      <c r="BC319" s="146"/>
      <c r="BD319" s="146"/>
      <c r="BE319" s="146"/>
      <c r="BF319" s="146"/>
      <c r="BG319" s="146"/>
      <c r="BH319" s="146"/>
    </row>
    <row r="320" spans="1:60" outlineLevel="2" x14ac:dyDescent="0.25">
      <c r="A320" s="153"/>
      <c r="B320" s="154"/>
      <c r="C320" s="513" t="s">
        <v>1020</v>
      </c>
      <c r="D320" s="514"/>
      <c r="E320" s="514"/>
      <c r="F320" s="514"/>
      <c r="G320" s="514"/>
      <c r="H320" s="156"/>
      <c r="I320" s="156"/>
      <c r="J320" s="156"/>
      <c r="K320" s="156"/>
      <c r="L320" s="156"/>
      <c r="M320" s="156"/>
      <c r="N320" s="155"/>
      <c r="O320" s="155"/>
      <c r="P320" s="155"/>
      <c r="Q320" s="155"/>
      <c r="R320" s="156"/>
      <c r="S320" s="156"/>
      <c r="T320" s="156"/>
      <c r="U320" s="156"/>
      <c r="V320" s="156"/>
      <c r="W320" s="156"/>
      <c r="X320" s="156"/>
      <c r="Y320" s="156"/>
      <c r="Z320" s="146"/>
      <c r="AA320" s="146"/>
      <c r="AB320" s="146"/>
      <c r="AC320" s="146"/>
      <c r="AD320" s="146"/>
      <c r="AE320" s="146"/>
      <c r="AF320" s="146"/>
      <c r="AG320" s="146" t="s">
        <v>185</v>
      </c>
      <c r="AH320" s="146"/>
      <c r="AI320" s="146"/>
      <c r="AJ320" s="146"/>
      <c r="AK320" s="146"/>
      <c r="AL320" s="146"/>
      <c r="AM320" s="146"/>
      <c r="AN320" s="146"/>
      <c r="AO320" s="146"/>
      <c r="AP320" s="146"/>
      <c r="AQ320" s="146"/>
      <c r="AR320" s="146"/>
      <c r="AS320" s="146"/>
      <c r="AT320" s="146"/>
      <c r="AU320" s="146"/>
      <c r="AV320" s="146"/>
      <c r="AW320" s="146"/>
      <c r="AX320" s="146"/>
      <c r="AY320" s="146"/>
      <c r="AZ320" s="146"/>
      <c r="BA320" s="146"/>
      <c r="BB320" s="146"/>
      <c r="BC320" s="146"/>
      <c r="BD320" s="146"/>
      <c r="BE320" s="146"/>
      <c r="BF320" s="146"/>
      <c r="BG320" s="146"/>
      <c r="BH320" s="146"/>
    </row>
    <row r="321" spans="1:60" x14ac:dyDescent="0.25">
      <c r="A321" s="161" t="s">
        <v>174</v>
      </c>
      <c r="B321" s="162" t="s">
        <v>130</v>
      </c>
      <c r="C321" s="183" t="s">
        <v>131</v>
      </c>
      <c r="D321" s="163"/>
      <c r="E321" s="164"/>
      <c r="F321" s="165"/>
      <c r="G321" s="165">
        <f>SUMIF(AG322:AG325,"&lt;&gt;NOR",G322:G325)</f>
        <v>0</v>
      </c>
      <c r="H321" s="165"/>
      <c r="I321" s="165">
        <f>SUM(I322:I325)</f>
        <v>0</v>
      </c>
      <c r="J321" s="165"/>
      <c r="K321" s="165">
        <f>SUM(K322:K325)</f>
        <v>0</v>
      </c>
      <c r="L321" s="165"/>
      <c r="M321" s="165">
        <f>SUM(M322:M325)</f>
        <v>0</v>
      </c>
      <c r="N321" s="164"/>
      <c r="O321" s="164">
        <f>SUM(O322:O325)</f>
        <v>0</v>
      </c>
      <c r="P321" s="164"/>
      <c r="Q321" s="164">
        <f>SUM(Q322:Q325)</f>
        <v>0.09</v>
      </c>
      <c r="R321" s="165"/>
      <c r="S321" s="165"/>
      <c r="T321" s="166"/>
      <c r="U321" s="160"/>
      <c r="V321" s="160">
        <f>SUM(V322:V325)</f>
        <v>5.9</v>
      </c>
      <c r="W321" s="160"/>
      <c r="X321" s="160"/>
      <c r="Y321" s="160"/>
      <c r="AG321" t="s">
        <v>175</v>
      </c>
    </row>
    <row r="322" spans="1:60" outlineLevel="1" x14ac:dyDescent="0.25">
      <c r="A322" s="168">
        <v>70</v>
      </c>
      <c r="B322" s="169" t="s">
        <v>1023</v>
      </c>
      <c r="C322" s="184" t="s">
        <v>1024</v>
      </c>
      <c r="D322" s="170" t="s">
        <v>283</v>
      </c>
      <c r="E322" s="171">
        <v>10</v>
      </c>
      <c r="F322" s="172"/>
      <c r="G322" s="173">
        <f>ROUND(E322*F322,2)</f>
        <v>0</v>
      </c>
      <c r="H322" s="172"/>
      <c r="I322" s="173">
        <f>ROUND(E322*H322,2)</f>
        <v>0</v>
      </c>
      <c r="J322" s="172"/>
      <c r="K322" s="173">
        <f>ROUND(E322*J322,2)</f>
        <v>0</v>
      </c>
      <c r="L322" s="173">
        <v>21</v>
      </c>
      <c r="M322" s="173">
        <f>G322*(1+L322/100)</f>
        <v>0</v>
      </c>
      <c r="N322" s="171">
        <v>0</v>
      </c>
      <c r="O322" s="171">
        <f>ROUND(E322*N322,2)</f>
        <v>0</v>
      </c>
      <c r="P322" s="171">
        <v>0</v>
      </c>
      <c r="Q322" s="171">
        <f>ROUND(E322*P322,2)</f>
        <v>0</v>
      </c>
      <c r="R322" s="173" t="s">
        <v>1025</v>
      </c>
      <c r="S322" s="173" t="s">
        <v>266</v>
      </c>
      <c r="T322" s="174" t="s">
        <v>180</v>
      </c>
      <c r="U322" s="156">
        <v>0.3</v>
      </c>
      <c r="V322" s="156">
        <f>ROUND(E322*U322,2)</f>
        <v>3</v>
      </c>
      <c r="W322" s="156"/>
      <c r="X322" s="156" t="s">
        <v>253</v>
      </c>
      <c r="Y322" s="156" t="s">
        <v>182</v>
      </c>
      <c r="Z322" s="146"/>
      <c r="AA322" s="146"/>
      <c r="AB322" s="146"/>
      <c r="AC322" s="146"/>
      <c r="AD322" s="146"/>
      <c r="AE322" s="146"/>
      <c r="AF322" s="146"/>
      <c r="AG322" s="146" t="s">
        <v>254</v>
      </c>
      <c r="AH322" s="146"/>
      <c r="AI322" s="146"/>
      <c r="AJ322" s="146"/>
      <c r="AK322" s="146"/>
      <c r="AL322" s="146"/>
      <c r="AM322" s="146"/>
      <c r="AN322" s="146"/>
      <c r="AO322" s="146"/>
      <c r="AP322" s="146"/>
      <c r="AQ322" s="146"/>
      <c r="AR322" s="146"/>
      <c r="AS322" s="146"/>
      <c r="AT322" s="146"/>
      <c r="AU322" s="146"/>
      <c r="AV322" s="146"/>
      <c r="AW322" s="146"/>
      <c r="AX322" s="146"/>
      <c r="AY322" s="146"/>
      <c r="AZ322" s="146"/>
      <c r="BA322" s="146"/>
      <c r="BB322" s="146"/>
      <c r="BC322" s="146"/>
      <c r="BD322" s="146"/>
      <c r="BE322" s="146"/>
      <c r="BF322" s="146"/>
      <c r="BG322" s="146"/>
      <c r="BH322" s="146"/>
    </row>
    <row r="323" spans="1:60" outlineLevel="2" x14ac:dyDescent="0.25">
      <c r="A323" s="153"/>
      <c r="B323" s="154"/>
      <c r="C323" s="191" t="s">
        <v>1026</v>
      </c>
      <c r="D323" s="189"/>
      <c r="E323" s="190">
        <v>10</v>
      </c>
      <c r="F323" s="156"/>
      <c r="G323" s="156"/>
      <c r="H323" s="156"/>
      <c r="I323" s="156"/>
      <c r="J323" s="156"/>
      <c r="K323" s="156"/>
      <c r="L323" s="156"/>
      <c r="M323" s="156"/>
      <c r="N323" s="155"/>
      <c r="O323" s="155"/>
      <c r="P323" s="155"/>
      <c r="Q323" s="155"/>
      <c r="R323" s="156"/>
      <c r="S323" s="156"/>
      <c r="T323" s="156"/>
      <c r="U323" s="156"/>
      <c r="V323" s="156"/>
      <c r="W323" s="156"/>
      <c r="X323" s="156"/>
      <c r="Y323" s="156"/>
      <c r="Z323" s="146"/>
      <c r="AA323" s="146"/>
      <c r="AB323" s="146"/>
      <c r="AC323" s="146"/>
      <c r="AD323" s="146"/>
      <c r="AE323" s="146"/>
      <c r="AF323" s="146"/>
      <c r="AG323" s="146" t="s">
        <v>271</v>
      </c>
      <c r="AH323" s="146">
        <v>0</v>
      </c>
      <c r="AI323" s="146"/>
      <c r="AJ323" s="146"/>
      <c r="AK323" s="146"/>
      <c r="AL323" s="146"/>
      <c r="AM323" s="146"/>
      <c r="AN323" s="146"/>
      <c r="AO323" s="146"/>
      <c r="AP323" s="146"/>
      <c r="AQ323" s="146"/>
      <c r="AR323" s="146"/>
      <c r="AS323" s="146"/>
      <c r="AT323" s="146"/>
      <c r="AU323" s="146"/>
      <c r="AV323" s="146"/>
      <c r="AW323" s="146"/>
      <c r="AX323" s="146"/>
      <c r="AY323" s="146"/>
      <c r="AZ323" s="146"/>
      <c r="BA323" s="146"/>
      <c r="BB323" s="146"/>
      <c r="BC323" s="146"/>
      <c r="BD323" s="146"/>
      <c r="BE323" s="146"/>
      <c r="BF323" s="146"/>
      <c r="BG323" s="146"/>
      <c r="BH323" s="146"/>
    </row>
    <row r="324" spans="1:60" outlineLevel="1" x14ac:dyDescent="0.25">
      <c r="A324" s="168">
        <v>71</v>
      </c>
      <c r="B324" s="169" t="s">
        <v>1027</v>
      </c>
      <c r="C324" s="184" t="s">
        <v>1028</v>
      </c>
      <c r="D324" s="170" t="s">
        <v>283</v>
      </c>
      <c r="E324" s="171">
        <v>10</v>
      </c>
      <c r="F324" s="172"/>
      <c r="G324" s="173">
        <f>ROUND(E324*F324,2)</f>
        <v>0</v>
      </c>
      <c r="H324" s="172"/>
      <c r="I324" s="173">
        <f>ROUND(E324*H324,2)</f>
        <v>0</v>
      </c>
      <c r="J324" s="172"/>
      <c r="K324" s="173">
        <f>ROUND(E324*J324,2)</f>
        <v>0</v>
      </c>
      <c r="L324" s="173">
        <v>21</v>
      </c>
      <c r="M324" s="173">
        <f>G324*(1+L324/100)</f>
        <v>0</v>
      </c>
      <c r="N324" s="171">
        <v>0</v>
      </c>
      <c r="O324" s="171">
        <f>ROUND(E324*N324,2)</f>
        <v>0</v>
      </c>
      <c r="P324" s="171">
        <v>9.2499999999999995E-3</v>
      </c>
      <c r="Q324" s="171">
        <f>ROUND(E324*P324,2)</f>
        <v>0.09</v>
      </c>
      <c r="R324" s="173"/>
      <c r="S324" s="173" t="s">
        <v>179</v>
      </c>
      <c r="T324" s="174" t="s">
        <v>180</v>
      </c>
      <c r="U324" s="156">
        <v>0.28999999999999998</v>
      </c>
      <c r="V324" s="156">
        <f>ROUND(E324*U324,2)</f>
        <v>2.9</v>
      </c>
      <c r="W324" s="156"/>
      <c r="X324" s="156" t="s">
        <v>253</v>
      </c>
      <c r="Y324" s="156" t="s">
        <v>182</v>
      </c>
      <c r="Z324" s="146"/>
      <c r="AA324" s="146"/>
      <c r="AB324" s="146"/>
      <c r="AC324" s="146"/>
      <c r="AD324" s="146"/>
      <c r="AE324" s="146"/>
      <c r="AF324" s="146"/>
      <c r="AG324" s="146" t="s">
        <v>254</v>
      </c>
      <c r="AH324" s="146"/>
      <c r="AI324" s="146"/>
      <c r="AJ324" s="146"/>
      <c r="AK324" s="146"/>
      <c r="AL324" s="146"/>
      <c r="AM324" s="146"/>
      <c r="AN324" s="146"/>
      <c r="AO324" s="146"/>
      <c r="AP324" s="146"/>
      <c r="AQ324" s="146"/>
      <c r="AR324" s="146"/>
      <c r="AS324" s="146"/>
      <c r="AT324" s="146"/>
      <c r="AU324" s="146"/>
      <c r="AV324" s="146"/>
      <c r="AW324" s="146"/>
      <c r="AX324" s="146"/>
      <c r="AY324" s="146"/>
      <c r="AZ324" s="146"/>
      <c r="BA324" s="146"/>
      <c r="BB324" s="146"/>
      <c r="BC324" s="146"/>
      <c r="BD324" s="146"/>
      <c r="BE324" s="146"/>
      <c r="BF324" s="146"/>
      <c r="BG324" s="146"/>
      <c r="BH324" s="146"/>
    </row>
    <row r="325" spans="1:60" outlineLevel="2" x14ac:dyDescent="0.25">
      <c r="A325" s="153"/>
      <c r="B325" s="154"/>
      <c r="C325" s="191" t="s">
        <v>1026</v>
      </c>
      <c r="D325" s="189"/>
      <c r="E325" s="190">
        <v>10</v>
      </c>
      <c r="F325" s="156"/>
      <c r="G325" s="156"/>
      <c r="H325" s="156"/>
      <c r="I325" s="156"/>
      <c r="J325" s="156"/>
      <c r="K325" s="156"/>
      <c r="L325" s="156"/>
      <c r="M325" s="156"/>
      <c r="N325" s="155"/>
      <c r="O325" s="155"/>
      <c r="P325" s="155"/>
      <c r="Q325" s="155"/>
      <c r="R325" s="156"/>
      <c r="S325" s="156"/>
      <c r="T325" s="156"/>
      <c r="U325" s="156"/>
      <c r="V325" s="156"/>
      <c r="W325" s="156"/>
      <c r="X325" s="156"/>
      <c r="Y325" s="156"/>
      <c r="Z325" s="146"/>
      <c r="AA325" s="146"/>
      <c r="AB325" s="146"/>
      <c r="AC325" s="146"/>
      <c r="AD325" s="146"/>
      <c r="AE325" s="146"/>
      <c r="AF325" s="146"/>
      <c r="AG325" s="146" t="s">
        <v>271</v>
      </c>
      <c r="AH325" s="146">
        <v>0</v>
      </c>
      <c r="AI325" s="146"/>
      <c r="AJ325" s="146"/>
      <c r="AK325" s="146"/>
      <c r="AL325" s="146"/>
      <c r="AM325" s="146"/>
      <c r="AN325" s="146"/>
      <c r="AO325" s="146"/>
      <c r="AP325" s="146"/>
      <c r="AQ325" s="146"/>
      <c r="AR325" s="146"/>
      <c r="AS325" s="146"/>
      <c r="AT325" s="146"/>
      <c r="AU325" s="146"/>
      <c r="AV325" s="146"/>
      <c r="AW325" s="146"/>
      <c r="AX325" s="146"/>
      <c r="AY325" s="146"/>
      <c r="AZ325" s="146"/>
      <c r="BA325" s="146"/>
      <c r="BB325" s="146"/>
      <c r="BC325" s="146"/>
      <c r="BD325" s="146"/>
      <c r="BE325" s="146"/>
      <c r="BF325" s="146"/>
      <c r="BG325" s="146"/>
      <c r="BH325" s="146"/>
    </row>
    <row r="326" spans="1:60" x14ac:dyDescent="0.25">
      <c r="A326" s="161" t="s">
        <v>174</v>
      </c>
      <c r="B326" s="162" t="s">
        <v>136</v>
      </c>
      <c r="C326" s="183" t="s">
        <v>137</v>
      </c>
      <c r="D326" s="163"/>
      <c r="E326" s="164"/>
      <c r="F326" s="165"/>
      <c r="G326" s="165">
        <f>SUMIF(AG327:AG340,"&lt;&gt;NOR",G327:G340)</f>
        <v>0</v>
      </c>
      <c r="H326" s="165"/>
      <c r="I326" s="165">
        <f>SUM(I327:I340)</f>
        <v>0</v>
      </c>
      <c r="J326" s="165"/>
      <c r="K326" s="165">
        <f>SUM(K327:K340)</f>
        <v>0</v>
      </c>
      <c r="L326" s="165"/>
      <c r="M326" s="165">
        <f>SUM(M327:M340)</f>
        <v>0</v>
      </c>
      <c r="N326" s="164"/>
      <c r="O326" s="164">
        <f>SUM(O327:O340)</f>
        <v>0</v>
      </c>
      <c r="P326" s="164"/>
      <c r="Q326" s="164">
        <f>SUM(Q327:Q340)</f>
        <v>0</v>
      </c>
      <c r="R326" s="165"/>
      <c r="S326" s="165"/>
      <c r="T326" s="166"/>
      <c r="U326" s="160"/>
      <c r="V326" s="160">
        <f>SUM(V327:V340)</f>
        <v>0</v>
      </c>
      <c r="W326" s="160"/>
      <c r="X326" s="160"/>
      <c r="Y326" s="160"/>
      <c r="AG326" t="s">
        <v>175</v>
      </c>
    </row>
    <row r="327" spans="1:60" outlineLevel="1" x14ac:dyDescent="0.25">
      <c r="A327" s="168">
        <v>72</v>
      </c>
      <c r="B327" s="169" t="s">
        <v>1029</v>
      </c>
      <c r="C327" s="184" t="s">
        <v>1030</v>
      </c>
      <c r="D327" s="170" t="s">
        <v>290</v>
      </c>
      <c r="E327" s="171">
        <v>4</v>
      </c>
      <c r="F327" s="172"/>
      <c r="G327" s="173">
        <f>ROUND(E327*F327,2)</f>
        <v>0</v>
      </c>
      <c r="H327" s="172"/>
      <c r="I327" s="173">
        <f>ROUND(E327*H327,2)</f>
        <v>0</v>
      </c>
      <c r="J327" s="172"/>
      <c r="K327" s="173">
        <f>ROUND(E327*J327,2)</f>
        <v>0</v>
      </c>
      <c r="L327" s="173">
        <v>21</v>
      </c>
      <c r="M327" s="173">
        <f>G327*(1+L327/100)</f>
        <v>0</v>
      </c>
      <c r="N327" s="171">
        <v>0</v>
      </c>
      <c r="O327" s="171">
        <f>ROUND(E327*N327,2)</f>
        <v>0</v>
      </c>
      <c r="P327" s="171">
        <v>0</v>
      </c>
      <c r="Q327" s="171">
        <f>ROUND(E327*P327,2)</f>
        <v>0</v>
      </c>
      <c r="R327" s="173"/>
      <c r="S327" s="173" t="s">
        <v>179</v>
      </c>
      <c r="T327" s="174" t="s">
        <v>180</v>
      </c>
      <c r="U327" s="156">
        <v>0</v>
      </c>
      <c r="V327" s="156">
        <f>ROUND(E327*U327,2)</f>
        <v>0</v>
      </c>
      <c r="W327" s="156"/>
      <c r="X327" s="156" t="s">
        <v>253</v>
      </c>
      <c r="Y327" s="156" t="s">
        <v>182</v>
      </c>
      <c r="Z327" s="146"/>
      <c r="AA327" s="146"/>
      <c r="AB327" s="146"/>
      <c r="AC327" s="146"/>
      <c r="AD327" s="146"/>
      <c r="AE327" s="146"/>
      <c r="AF327" s="146"/>
      <c r="AG327" s="146" t="s">
        <v>254</v>
      </c>
      <c r="AH327" s="146"/>
      <c r="AI327" s="146"/>
      <c r="AJ327" s="146"/>
      <c r="AK327" s="146"/>
      <c r="AL327" s="146"/>
      <c r="AM327" s="146"/>
      <c r="AN327" s="146"/>
      <c r="AO327" s="146"/>
      <c r="AP327" s="146"/>
      <c r="AQ327" s="146"/>
      <c r="AR327" s="146"/>
      <c r="AS327" s="146"/>
      <c r="AT327" s="146"/>
      <c r="AU327" s="146"/>
      <c r="AV327" s="146"/>
      <c r="AW327" s="146"/>
      <c r="AX327" s="146"/>
      <c r="AY327" s="146"/>
      <c r="AZ327" s="146"/>
      <c r="BA327" s="146"/>
      <c r="BB327" s="146"/>
      <c r="BC327" s="146"/>
      <c r="BD327" s="146"/>
      <c r="BE327" s="146"/>
      <c r="BF327" s="146"/>
      <c r="BG327" s="146"/>
      <c r="BH327" s="146"/>
    </row>
    <row r="328" spans="1:60" outlineLevel="2" x14ac:dyDescent="0.25">
      <c r="A328" s="153"/>
      <c r="B328" s="154"/>
      <c r="C328" s="513" t="s">
        <v>1031</v>
      </c>
      <c r="D328" s="514"/>
      <c r="E328" s="514"/>
      <c r="F328" s="514"/>
      <c r="G328" s="514"/>
      <c r="H328" s="156"/>
      <c r="I328" s="156"/>
      <c r="J328" s="156"/>
      <c r="K328" s="156"/>
      <c r="L328" s="156"/>
      <c r="M328" s="156"/>
      <c r="N328" s="155"/>
      <c r="O328" s="155"/>
      <c r="P328" s="155"/>
      <c r="Q328" s="155"/>
      <c r="R328" s="156"/>
      <c r="S328" s="156"/>
      <c r="T328" s="156"/>
      <c r="U328" s="156"/>
      <c r="V328" s="156"/>
      <c r="W328" s="156"/>
      <c r="X328" s="156"/>
      <c r="Y328" s="156"/>
      <c r="Z328" s="146"/>
      <c r="AA328" s="146"/>
      <c r="AB328" s="146"/>
      <c r="AC328" s="146"/>
      <c r="AD328" s="146"/>
      <c r="AE328" s="146"/>
      <c r="AF328" s="146"/>
      <c r="AG328" s="146" t="s">
        <v>185</v>
      </c>
      <c r="AH328" s="146"/>
      <c r="AI328" s="146"/>
      <c r="AJ328" s="146"/>
      <c r="AK328" s="146"/>
      <c r="AL328" s="146"/>
      <c r="AM328" s="146"/>
      <c r="AN328" s="146"/>
      <c r="AO328" s="146"/>
      <c r="AP328" s="146"/>
      <c r="AQ328" s="146"/>
      <c r="AR328" s="146"/>
      <c r="AS328" s="146"/>
      <c r="AT328" s="146"/>
      <c r="AU328" s="146"/>
      <c r="AV328" s="146"/>
      <c r="AW328" s="146"/>
      <c r="AX328" s="146"/>
      <c r="AY328" s="146"/>
      <c r="AZ328" s="146"/>
      <c r="BA328" s="146"/>
      <c r="BB328" s="146"/>
      <c r="BC328" s="146"/>
      <c r="BD328" s="146"/>
      <c r="BE328" s="146"/>
      <c r="BF328" s="146"/>
      <c r="BG328" s="146"/>
      <c r="BH328" s="146"/>
    </row>
    <row r="329" spans="1:60" outlineLevel="1" x14ac:dyDescent="0.25">
      <c r="A329" s="168">
        <v>73</v>
      </c>
      <c r="B329" s="169" t="s">
        <v>1032</v>
      </c>
      <c r="C329" s="184" t="s">
        <v>1033</v>
      </c>
      <c r="D329" s="170" t="s">
        <v>290</v>
      </c>
      <c r="E329" s="171">
        <v>3</v>
      </c>
      <c r="F329" s="172"/>
      <c r="G329" s="173">
        <f>ROUND(E329*F329,2)</f>
        <v>0</v>
      </c>
      <c r="H329" s="172"/>
      <c r="I329" s="173">
        <f>ROUND(E329*H329,2)</f>
        <v>0</v>
      </c>
      <c r="J329" s="172"/>
      <c r="K329" s="173">
        <f>ROUND(E329*J329,2)</f>
        <v>0</v>
      </c>
      <c r="L329" s="173">
        <v>21</v>
      </c>
      <c r="M329" s="173">
        <f>G329*(1+L329/100)</f>
        <v>0</v>
      </c>
      <c r="N329" s="171">
        <v>0</v>
      </c>
      <c r="O329" s="171">
        <f>ROUND(E329*N329,2)</f>
        <v>0</v>
      </c>
      <c r="P329" s="171">
        <v>0</v>
      </c>
      <c r="Q329" s="171">
        <f>ROUND(E329*P329,2)</f>
        <v>0</v>
      </c>
      <c r="R329" s="173"/>
      <c r="S329" s="173" t="s">
        <v>179</v>
      </c>
      <c r="T329" s="174" t="s">
        <v>180</v>
      </c>
      <c r="U329" s="156">
        <v>0</v>
      </c>
      <c r="V329" s="156">
        <f>ROUND(E329*U329,2)</f>
        <v>0</v>
      </c>
      <c r="W329" s="156"/>
      <c r="X329" s="156" t="s">
        <v>253</v>
      </c>
      <c r="Y329" s="156" t="s">
        <v>182</v>
      </c>
      <c r="Z329" s="146"/>
      <c r="AA329" s="146"/>
      <c r="AB329" s="146"/>
      <c r="AC329" s="146"/>
      <c r="AD329" s="146"/>
      <c r="AE329" s="146"/>
      <c r="AF329" s="146"/>
      <c r="AG329" s="146" t="s">
        <v>254</v>
      </c>
      <c r="AH329" s="146"/>
      <c r="AI329" s="146"/>
      <c r="AJ329" s="146"/>
      <c r="AK329" s="146"/>
      <c r="AL329" s="146"/>
      <c r="AM329" s="146"/>
      <c r="AN329" s="146"/>
      <c r="AO329" s="146"/>
      <c r="AP329" s="146"/>
      <c r="AQ329" s="146"/>
      <c r="AR329" s="146"/>
      <c r="AS329" s="146"/>
      <c r="AT329" s="146"/>
      <c r="AU329" s="146"/>
      <c r="AV329" s="146"/>
      <c r="AW329" s="146"/>
      <c r="AX329" s="146"/>
      <c r="AY329" s="146"/>
      <c r="AZ329" s="146"/>
      <c r="BA329" s="146"/>
      <c r="BB329" s="146"/>
      <c r="BC329" s="146"/>
      <c r="BD329" s="146"/>
      <c r="BE329" s="146"/>
      <c r="BF329" s="146"/>
      <c r="BG329" s="146"/>
      <c r="BH329" s="146"/>
    </row>
    <row r="330" spans="1:60" outlineLevel="2" x14ac:dyDescent="0.25">
      <c r="A330" s="153"/>
      <c r="B330" s="154"/>
      <c r="C330" s="513" t="s">
        <v>1031</v>
      </c>
      <c r="D330" s="514"/>
      <c r="E330" s="514"/>
      <c r="F330" s="514"/>
      <c r="G330" s="514"/>
      <c r="H330" s="156"/>
      <c r="I330" s="156"/>
      <c r="J330" s="156"/>
      <c r="K330" s="156"/>
      <c r="L330" s="156"/>
      <c r="M330" s="156"/>
      <c r="N330" s="155"/>
      <c r="O330" s="155"/>
      <c r="P330" s="155"/>
      <c r="Q330" s="155"/>
      <c r="R330" s="156"/>
      <c r="S330" s="156"/>
      <c r="T330" s="156"/>
      <c r="U330" s="156"/>
      <c r="V330" s="156"/>
      <c r="W330" s="156"/>
      <c r="X330" s="156"/>
      <c r="Y330" s="156"/>
      <c r="Z330" s="146"/>
      <c r="AA330" s="146"/>
      <c r="AB330" s="146"/>
      <c r="AC330" s="146"/>
      <c r="AD330" s="146"/>
      <c r="AE330" s="146"/>
      <c r="AF330" s="146"/>
      <c r="AG330" s="146" t="s">
        <v>185</v>
      </c>
      <c r="AH330" s="146"/>
      <c r="AI330" s="146"/>
      <c r="AJ330" s="146"/>
      <c r="AK330" s="146"/>
      <c r="AL330" s="146"/>
      <c r="AM330" s="146"/>
      <c r="AN330" s="146"/>
      <c r="AO330" s="146"/>
      <c r="AP330" s="146"/>
      <c r="AQ330" s="146"/>
      <c r="AR330" s="146"/>
      <c r="AS330" s="146"/>
      <c r="AT330" s="146"/>
      <c r="AU330" s="146"/>
      <c r="AV330" s="146"/>
      <c r="AW330" s="146"/>
      <c r="AX330" s="146"/>
      <c r="AY330" s="146"/>
      <c r="AZ330" s="146"/>
      <c r="BA330" s="146"/>
      <c r="BB330" s="146"/>
      <c r="BC330" s="146"/>
      <c r="BD330" s="146"/>
      <c r="BE330" s="146"/>
      <c r="BF330" s="146"/>
      <c r="BG330" s="146"/>
      <c r="BH330" s="146"/>
    </row>
    <row r="331" spans="1:60" outlineLevel="1" x14ac:dyDescent="0.25">
      <c r="A331" s="168">
        <v>74</v>
      </c>
      <c r="B331" s="169" t="s">
        <v>1034</v>
      </c>
      <c r="C331" s="184" t="s">
        <v>1035</v>
      </c>
      <c r="D331" s="170" t="s">
        <v>290</v>
      </c>
      <c r="E331" s="171">
        <v>2</v>
      </c>
      <c r="F331" s="172"/>
      <c r="G331" s="173">
        <f>ROUND(E331*F331,2)</f>
        <v>0</v>
      </c>
      <c r="H331" s="172"/>
      <c r="I331" s="173">
        <f>ROUND(E331*H331,2)</f>
        <v>0</v>
      </c>
      <c r="J331" s="172"/>
      <c r="K331" s="173">
        <f>ROUND(E331*J331,2)</f>
        <v>0</v>
      </c>
      <c r="L331" s="173">
        <v>21</v>
      </c>
      <c r="M331" s="173">
        <f>G331*(1+L331/100)</f>
        <v>0</v>
      </c>
      <c r="N331" s="171">
        <v>0</v>
      </c>
      <c r="O331" s="171">
        <f>ROUND(E331*N331,2)</f>
        <v>0</v>
      </c>
      <c r="P331" s="171">
        <v>0</v>
      </c>
      <c r="Q331" s="171">
        <f>ROUND(E331*P331,2)</f>
        <v>0</v>
      </c>
      <c r="R331" s="173"/>
      <c r="S331" s="173" t="s">
        <v>179</v>
      </c>
      <c r="T331" s="174" t="s">
        <v>180</v>
      </c>
      <c r="U331" s="156">
        <v>0</v>
      </c>
      <c r="V331" s="156">
        <f>ROUND(E331*U331,2)</f>
        <v>0</v>
      </c>
      <c r="W331" s="156"/>
      <c r="X331" s="156" t="s">
        <v>253</v>
      </c>
      <c r="Y331" s="156" t="s">
        <v>182</v>
      </c>
      <c r="Z331" s="146"/>
      <c r="AA331" s="146"/>
      <c r="AB331" s="146"/>
      <c r="AC331" s="146"/>
      <c r="AD331" s="146"/>
      <c r="AE331" s="146"/>
      <c r="AF331" s="146"/>
      <c r="AG331" s="146" t="s">
        <v>254</v>
      </c>
      <c r="AH331" s="146"/>
      <c r="AI331" s="146"/>
      <c r="AJ331" s="146"/>
      <c r="AK331" s="146"/>
      <c r="AL331" s="146"/>
      <c r="AM331" s="146"/>
      <c r="AN331" s="146"/>
      <c r="AO331" s="146"/>
      <c r="AP331" s="146"/>
      <c r="AQ331" s="146"/>
      <c r="AR331" s="146"/>
      <c r="AS331" s="146"/>
      <c r="AT331" s="146"/>
      <c r="AU331" s="146"/>
      <c r="AV331" s="146"/>
      <c r="AW331" s="146"/>
      <c r="AX331" s="146"/>
      <c r="AY331" s="146"/>
      <c r="AZ331" s="146"/>
      <c r="BA331" s="146"/>
      <c r="BB331" s="146"/>
      <c r="BC331" s="146"/>
      <c r="BD331" s="146"/>
      <c r="BE331" s="146"/>
      <c r="BF331" s="146"/>
      <c r="BG331" s="146"/>
      <c r="BH331" s="146"/>
    </row>
    <row r="332" spans="1:60" outlineLevel="2" x14ac:dyDescent="0.25">
      <c r="A332" s="153"/>
      <c r="B332" s="154"/>
      <c r="C332" s="513" t="s">
        <v>1031</v>
      </c>
      <c r="D332" s="514"/>
      <c r="E332" s="514"/>
      <c r="F332" s="514"/>
      <c r="G332" s="514"/>
      <c r="H332" s="156"/>
      <c r="I332" s="156"/>
      <c r="J332" s="156"/>
      <c r="K332" s="156"/>
      <c r="L332" s="156"/>
      <c r="M332" s="156"/>
      <c r="N332" s="155"/>
      <c r="O332" s="155"/>
      <c r="P332" s="155"/>
      <c r="Q332" s="155"/>
      <c r="R332" s="156"/>
      <c r="S332" s="156"/>
      <c r="T332" s="156"/>
      <c r="U332" s="156"/>
      <c r="V332" s="156"/>
      <c r="W332" s="156"/>
      <c r="X332" s="156"/>
      <c r="Y332" s="156"/>
      <c r="Z332" s="146"/>
      <c r="AA332" s="146"/>
      <c r="AB332" s="146"/>
      <c r="AC332" s="146"/>
      <c r="AD332" s="146"/>
      <c r="AE332" s="146"/>
      <c r="AF332" s="146"/>
      <c r="AG332" s="146" t="s">
        <v>185</v>
      </c>
      <c r="AH332" s="146"/>
      <c r="AI332" s="146"/>
      <c r="AJ332" s="146"/>
      <c r="AK332" s="146"/>
      <c r="AL332" s="146"/>
      <c r="AM332" s="146"/>
      <c r="AN332" s="146"/>
      <c r="AO332" s="146"/>
      <c r="AP332" s="146"/>
      <c r="AQ332" s="146"/>
      <c r="AR332" s="146"/>
      <c r="AS332" s="146"/>
      <c r="AT332" s="146"/>
      <c r="AU332" s="146"/>
      <c r="AV332" s="146"/>
      <c r="AW332" s="146"/>
      <c r="AX332" s="146"/>
      <c r="AY332" s="146"/>
      <c r="AZ332" s="146"/>
      <c r="BA332" s="146"/>
      <c r="BB332" s="146"/>
      <c r="BC332" s="146"/>
      <c r="BD332" s="146"/>
      <c r="BE332" s="146"/>
      <c r="BF332" s="146"/>
      <c r="BG332" s="146"/>
      <c r="BH332" s="146"/>
    </row>
    <row r="333" spans="1:60" outlineLevel="1" x14ac:dyDescent="0.25">
      <c r="A333" s="168">
        <v>75</v>
      </c>
      <c r="B333" s="169" t="s">
        <v>1036</v>
      </c>
      <c r="C333" s="184" t="s">
        <v>1037</v>
      </c>
      <c r="D333" s="170" t="s">
        <v>290</v>
      </c>
      <c r="E333" s="171">
        <v>3</v>
      </c>
      <c r="F333" s="172"/>
      <c r="G333" s="173">
        <f>ROUND(E333*F333,2)</f>
        <v>0</v>
      </c>
      <c r="H333" s="172"/>
      <c r="I333" s="173">
        <f>ROUND(E333*H333,2)</f>
        <v>0</v>
      </c>
      <c r="J333" s="172"/>
      <c r="K333" s="173">
        <f>ROUND(E333*J333,2)</f>
        <v>0</v>
      </c>
      <c r="L333" s="173">
        <v>21</v>
      </c>
      <c r="M333" s="173">
        <f>G333*(1+L333/100)</f>
        <v>0</v>
      </c>
      <c r="N333" s="171">
        <v>0</v>
      </c>
      <c r="O333" s="171">
        <f>ROUND(E333*N333,2)</f>
        <v>0</v>
      </c>
      <c r="P333" s="171">
        <v>0</v>
      </c>
      <c r="Q333" s="171">
        <f>ROUND(E333*P333,2)</f>
        <v>0</v>
      </c>
      <c r="R333" s="173"/>
      <c r="S333" s="173" t="s">
        <v>179</v>
      </c>
      <c r="T333" s="174" t="s">
        <v>180</v>
      </c>
      <c r="U333" s="156">
        <v>0</v>
      </c>
      <c r="V333" s="156">
        <f>ROUND(E333*U333,2)</f>
        <v>0</v>
      </c>
      <c r="W333" s="156"/>
      <c r="X333" s="156" t="s">
        <v>253</v>
      </c>
      <c r="Y333" s="156" t="s">
        <v>182</v>
      </c>
      <c r="Z333" s="146"/>
      <c r="AA333" s="146"/>
      <c r="AB333" s="146"/>
      <c r="AC333" s="146"/>
      <c r="AD333" s="146"/>
      <c r="AE333" s="146"/>
      <c r="AF333" s="146"/>
      <c r="AG333" s="146" t="s">
        <v>254</v>
      </c>
      <c r="AH333" s="146"/>
      <c r="AI333" s="146"/>
      <c r="AJ333" s="146"/>
      <c r="AK333" s="146"/>
      <c r="AL333" s="146"/>
      <c r="AM333" s="146"/>
      <c r="AN333" s="146"/>
      <c r="AO333" s="146"/>
      <c r="AP333" s="146"/>
      <c r="AQ333" s="146"/>
      <c r="AR333" s="146"/>
      <c r="AS333" s="146"/>
      <c r="AT333" s="146"/>
      <c r="AU333" s="146"/>
      <c r="AV333" s="146"/>
      <c r="AW333" s="146"/>
      <c r="AX333" s="146"/>
      <c r="AY333" s="146"/>
      <c r="AZ333" s="146"/>
      <c r="BA333" s="146"/>
      <c r="BB333" s="146"/>
      <c r="BC333" s="146"/>
      <c r="BD333" s="146"/>
      <c r="BE333" s="146"/>
      <c r="BF333" s="146"/>
      <c r="BG333" s="146"/>
      <c r="BH333" s="146"/>
    </row>
    <row r="334" spans="1:60" outlineLevel="2" x14ac:dyDescent="0.25">
      <c r="A334" s="153"/>
      <c r="B334" s="154"/>
      <c r="C334" s="513" t="s">
        <v>1031</v>
      </c>
      <c r="D334" s="514"/>
      <c r="E334" s="514"/>
      <c r="F334" s="514"/>
      <c r="G334" s="514"/>
      <c r="H334" s="156"/>
      <c r="I334" s="156"/>
      <c r="J334" s="156"/>
      <c r="K334" s="156"/>
      <c r="L334" s="156"/>
      <c r="M334" s="156"/>
      <c r="N334" s="155"/>
      <c r="O334" s="155"/>
      <c r="P334" s="155"/>
      <c r="Q334" s="155"/>
      <c r="R334" s="156"/>
      <c r="S334" s="156"/>
      <c r="T334" s="156"/>
      <c r="U334" s="156"/>
      <c r="V334" s="156"/>
      <c r="W334" s="156"/>
      <c r="X334" s="156"/>
      <c r="Y334" s="156"/>
      <c r="Z334" s="146"/>
      <c r="AA334" s="146"/>
      <c r="AB334" s="146"/>
      <c r="AC334" s="146"/>
      <c r="AD334" s="146"/>
      <c r="AE334" s="146"/>
      <c r="AF334" s="146"/>
      <c r="AG334" s="146" t="s">
        <v>185</v>
      </c>
      <c r="AH334" s="146"/>
      <c r="AI334" s="146"/>
      <c r="AJ334" s="146"/>
      <c r="AK334" s="146"/>
      <c r="AL334" s="146"/>
      <c r="AM334" s="146"/>
      <c r="AN334" s="146"/>
      <c r="AO334" s="146"/>
      <c r="AP334" s="146"/>
      <c r="AQ334" s="146"/>
      <c r="AR334" s="146"/>
      <c r="AS334" s="146"/>
      <c r="AT334" s="146"/>
      <c r="AU334" s="146"/>
      <c r="AV334" s="146"/>
      <c r="AW334" s="146"/>
      <c r="AX334" s="146"/>
      <c r="AY334" s="146"/>
      <c r="AZ334" s="146"/>
      <c r="BA334" s="146"/>
      <c r="BB334" s="146"/>
      <c r="BC334" s="146"/>
      <c r="BD334" s="146"/>
      <c r="BE334" s="146"/>
      <c r="BF334" s="146"/>
      <c r="BG334" s="146"/>
      <c r="BH334" s="146"/>
    </row>
    <row r="335" spans="1:60" outlineLevel="1" x14ac:dyDescent="0.25">
      <c r="A335" s="168">
        <v>76</v>
      </c>
      <c r="B335" s="169" t="s">
        <v>1038</v>
      </c>
      <c r="C335" s="184" t="s">
        <v>1039</v>
      </c>
      <c r="D335" s="170" t="s">
        <v>290</v>
      </c>
      <c r="E335" s="171">
        <v>1</v>
      </c>
      <c r="F335" s="172"/>
      <c r="G335" s="173">
        <f>ROUND(E335*F335,2)</f>
        <v>0</v>
      </c>
      <c r="H335" s="172"/>
      <c r="I335" s="173">
        <f>ROUND(E335*H335,2)</f>
        <v>0</v>
      </c>
      <c r="J335" s="172"/>
      <c r="K335" s="173">
        <f>ROUND(E335*J335,2)</f>
        <v>0</v>
      </c>
      <c r="L335" s="173">
        <v>21</v>
      </c>
      <c r="M335" s="173">
        <f>G335*(1+L335/100)</f>
        <v>0</v>
      </c>
      <c r="N335" s="171">
        <v>0</v>
      </c>
      <c r="O335" s="171">
        <f>ROUND(E335*N335,2)</f>
        <v>0</v>
      </c>
      <c r="P335" s="171">
        <v>0</v>
      </c>
      <c r="Q335" s="171">
        <f>ROUND(E335*P335,2)</f>
        <v>0</v>
      </c>
      <c r="R335" s="173"/>
      <c r="S335" s="173" t="s">
        <v>179</v>
      </c>
      <c r="T335" s="174" t="s">
        <v>180</v>
      </c>
      <c r="U335" s="156">
        <v>0</v>
      </c>
      <c r="V335" s="156">
        <f>ROUND(E335*U335,2)</f>
        <v>0</v>
      </c>
      <c r="W335" s="156"/>
      <c r="X335" s="156" t="s">
        <v>253</v>
      </c>
      <c r="Y335" s="156" t="s">
        <v>182</v>
      </c>
      <c r="Z335" s="146"/>
      <c r="AA335" s="146"/>
      <c r="AB335" s="146"/>
      <c r="AC335" s="146"/>
      <c r="AD335" s="146"/>
      <c r="AE335" s="146"/>
      <c r="AF335" s="146"/>
      <c r="AG335" s="146" t="s">
        <v>254</v>
      </c>
      <c r="AH335" s="146"/>
      <c r="AI335" s="146"/>
      <c r="AJ335" s="146"/>
      <c r="AK335" s="146"/>
      <c r="AL335" s="146"/>
      <c r="AM335" s="146"/>
      <c r="AN335" s="146"/>
      <c r="AO335" s="146"/>
      <c r="AP335" s="146"/>
      <c r="AQ335" s="146"/>
      <c r="AR335" s="146"/>
      <c r="AS335" s="146"/>
      <c r="AT335" s="146"/>
      <c r="AU335" s="146"/>
      <c r="AV335" s="146"/>
      <c r="AW335" s="146"/>
      <c r="AX335" s="146"/>
      <c r="AY335" s="146"/>
      <c r="AZ335" s="146"/>
      <c r="BA335" s="146"/>
      <c r="BB335" s="146"/>
      <c r="BC335" s="146"/>
      <c r="BD335" s="146"/>
      <c r="BE335" s="146"/>
      <c r="BF335" s="146"/>
      <c r="BG335" s="146"/>
      <c r="BH335" s="146"/>
    </row>
    <row r="336" spans="1:60" outlineLevel="2" x14ac:dyDescent="0.25">
      <c r="A336" s="153"/>
      <c r="B336" s="154"/>
      <c r="C336" s="513" t="s">
        <v>1031</v>
      </c>
      <c r="D336" s="514"/>
      <c r="E336" s="514"/>
      <c r="F336" s="514"/>
      <c r="G336" s="514"/>
      <c r="H336" s="156"/>
      <c r="I336" s="156"/>
      <c r="J336" s="156"/>
      <c r="K336" s="156"/>
      <c r="L336" s="156"/>
      <c r="M336" s="156"/>
      <c r="N336" s="155"/>
      <c r="O336" s="155"/>
      <c r="P336" s="155"/>
      <c r="Q336" s="155"/>
      <c r="R336" s="156"/>
      <c r="S336" s="156"/>
      <c r="T336" s="156"/>
      <c r="U336" s="156"/>
      <c r="V336" s="156"/>
      <c r="W336" s="156"/>
      <c r="X336" s="156"/>
      <c r="Y336" s="156"/>
      <c r="Z336" s="146"/>
      <c r="AA336" s="146"/>
      <c r="AB336" s="146"/>
      <c r="AC336" s="146"/>
      <c r="AD336" s="146"/>
      <c r="AE336" s="146"/>
      <c r="AF336" s="146"/>
      <c r="AG336" s="146" t="s">
        <v>185</v>
      </c>
      <c r="AH336" s="146"/>
      <c r="AI336" s="146"/>
      <c r="AJ336" s="146"/>
      <c r="AK336" s="146"/>
      <c r="AL336" s="146"/>
      <c r="AM336" s="146"/>
      <c r="AN336" s="146"/>
      <c r="AO336" s="146"/>
      <c r="AP336" s="146"/>
      <c r="AQ336" s="146"/>
      <c r="AR336" s="146"/>
      <c r="AS336" s="146"/>
      <c r="AT336" s="146"/>
      <c r="AU336" s="146"/>
      <c r="AV336" s="146"/>
      <c r="AW336" s="146"/>
      <c r="AX336" s="146"/>
      <c r="AY336" s="146"/>
      <c r="AZ336" s="146"/>
      <c r="BA336" s="146"/>
      <c r="BB336" s="146"/>
      <c r="BC336" s="146"/>
      <c r="BD336" s="146"/>
      <c r="BE336" s="146"/>
      <c r="BF336" s="146"/>
      <c r="BG336" s="146"/>
      <c r="BH336" s="146"/>
    </row>
    <row r="337" spans="1:60" outlineLevel="1" x14ac:dyDescent="0.25">
      <c r="A337" s="168">
        <v>77</v>
      </c>
      <c r="B337" s="169" t="s">
        <v>1040</v>
      </c>
      <c r="C337" s="184" t="s">
        <v>1041</v>
      </c>
      <c r="D337" s="170" t="s">
        <v>290</v>
      </c>
      <c r="E337" s="171">
        <v>2</v>
      </c>
      <c r="F337" s="172"/>
      <c r="G337" s="173">
        <f>ROUND(E337*F337,2)</f>
        <v>0</v>
      </c>
      <c r="H337" s="172"/>
      <c r="I337" s="173">
        <f>ROUND(E337*H337,2)</f>
        <v>0</v>
      </c>
      <c r="J337" s="172"/>
      <c r="K337" s="173">
        <f>ROUND(E337*J337,2)</f>
        <v>0</v>
      </c>
      <c r="L337" s="173">
        <v>21</v>
      </c>
      <c r="M337" s="173">
        <f>G337*(1+L337/100)</f>
        <v>0</v>
      </c>
      <c r="N337" s="171">
        <v>0</v>
      </c>
      <c r="O337" s="171">
        <f>ROUND(E337*N337,2)</f>
        <v>0</v>
      </c>
      <c r="P337" s="171">
        <v>0</v>
      </c>
      <c r="Q337" s="171">
        <f>ROUND(E337*P337,2)</f>
        <v>0</v>
      </c>
      <c r="R337" s="173"/>
      <c r="S337" s="173" t="s">
        <v>179</v>
      </c>
      <c r="T337" s="174" t="s">
        <v>180</v>
      </c>
      <c r="U337" s="156">
        <v>0</v>
      </c>
      <c r="V337" s="156">
        <f>ROUND(E337*U337,2)</f>
        <v>0</v>
      </c>
      <c r="W337" s="156"/>
      <c r="X337" s="156" t="s">
        <v>253</v>
      </c>
      <c r="Y337" s="156" t="s">
        <v>182</v>
      </c>
      <c r="Z337" s="146"/>
      <c r="AA337" s="146"/>
      <c r="AB337" s="146"/>
      <c r="AC337" s="146"/>
      <c r="AD337" s="146"/>
      <c r="AE337" s="146"/>
      <c r="AF337" s="146"/>
      <c r="AG337" s="146" t="s">
        <v>254</v>
      </c>
      <c r="AH337" s="146"/>
      <c r="AI337" s="146"/>
      <c r="AJ337" s="146"/>
      <c r="AK337" s="146"/>
      <c r="AL337" s="146"/>
      <c r="AM337" s="146"/>
      <c r="AN337" s="146"/>
      <c r="AO337" s="146"/>
      <c r="AP337" s="146"/>
      <c r="AQ337" s="146"/>
      <c r="AR337" s="146"/>
      <c r="AS337" s="146"/>
      <c r="AT337" s="146"/>
      <c r="AU337" s="146"/>
      <c r="AV337" s="146"/>
      <c r="AW337" s="146"/>
      <c r="AX337" s="146"/>
      <c r="AY337" s="146"/>
      <c r="AZ337" s="146"/>
      <c r="BA337" s="146"/>
      <c r="BB337" s="146"/>
      <c r="BC337" s="146"/>
      <c r="BD337" s="146"/>
      <c r="BE337" s="146"/>
      <c r="BF337" s="146"/>
      <c r="BG337" s="146"/>
      <c r="BH337" s="146"/>
    </row>
    <row r="338" spans="1:60" outlineLevel="2" x14ac:dyDescent="0.25">
      <c r="A338" s="153"/>
      <c r="B338" s="154"/>
      <c r="C338" s="513" t="s">
        <v>1031</v>
      </c>
      <c r="D338" s="514"/>
      <c r="E338" s="514"/>
      <c r="F338" s="514"/>
      <c r="G338" s="514"/>
      <c r="H338" s="156"/>
      <c r="I338" s="156"/>
      <c r="J338" s="156"/>
      <c r="K338" s="156"/>
      <c r="L338" s="156"/>
      <c r="M338" s="156"/>
      <c r="N338" s="155"/>
      <c r="O338" s="155"/>
      <c r="P338" s="155"/>
      <c r="Q338" s="155"/>
      <c r="R338" s="156"/>
      <c r="S338" s="156"/>
      <c r="T338" s="156"/>
      <c r="U338" s="156"/>
      <c r="V338" s="156"/>
      <c r="W338" s="156"/>
      <c r="X338" s="156"/>
      <c r="Y338" s="156"/>
      <c r="Z338" s="146"/>
      <c r="AA338" s="146"/>
      <c r="AB338" s="146"/>
      <c r="AC338" s="146"/>
      <c r="AD338" s="146"/>
      <c r="AE338" s="146"/>
      <c r="AF338" s="146"/>
      <c r="AG338" s="146" t="s">
        <v>185</v>
      </c>
      <c r="AH338" s="146"/>
      <c r="AI338" s="146"/>
      <c r="AJ338" s="146"/>
      <c r="AK338" s="146"/>
      <c r="AL338" s="146"/>
      <c r="AM338" s="146"/>
      <c r="AN338" s="146"/>
      <c r="AO338" s="146"/>
      <c r="AP338" s="146"/>
      <c r="AQ338" s="146"/>
      <c r="AR338" s="146"/>
      <c r="AS338" s="146"/>
      <c r="AT338" s="146"/>
      <c r="AU338" s="146"/>
      <c r="AV338" s="146"/>
      <c r="AW338" s="146"/>
      <c r="AX338" s="146"/>
      <c r="AY338" s="146"/>
      <c r="AZ338" s="146"/>
      <c r="BA338" s="146"/>
      <c r="BB338" s="146"/>
      <c r="BC338" s="146"/>
      <c r="BD338" s="146"/>
      <c r="BE338" s="146"/>
      <c r="BF338" s="146"/>
      <c r="BG338" s="146"/>
      <c r="BH338" s="146"/>
    </row>
    <row r="339" spans="1:60" outlineLevel="1" x14ac:dyDescent="0.25">
      <c r="A339" s="168">
        <v>78</v>
      </c>
      <c r="B339" s="169" t="s">
        <v>1042</v>
      </c>
      <c r="C339" s="184" t="s">
        <v>1043</v>
      </c>
      <c r="D339" s="170" t="s">
        <v>290</v>
      </c>
      <c r="E339" s="171">
        <v>3</v>
      </c>
      <c r="F339" s="172"/>
      <c r="G339" s="173">
        <f>ROUND(E339*F339,2)</f>
        <v>0</v>
      </c>
      <c r="H339" s="172"/>
      <c r="I339" s="173">
        <f>ROUND(E339*H339,2)</f>
        <v>0</v>
      </c>
      <c r="J339" s="172"/>
      <c r="K339" s="173">
        <f>ROUND(E339*J339,2)</f>
        <v>0</v>
      </c>
      <c r="L339" s="173">
        <v>21</v>
      </c>
      <c r="M339" s="173">
        <f>G339*(1+L339/100)</f>
        <v>0</v>
      </c>
      <c r="N339" s="171">
        <v>0</v>
      </c>
      <c r="O339" s="171">
        <f>ROUND(E339*N339,2)</f>
        <v>0</v>
      </c>
      <c r="P339" s="171">
        <v>0</v>
      </c>
      <c r="Q339" s="171">
        <f>ROUND(E339*P339,2)</f>
        <v>0</v>
      </c>
      <c r="R339" s="173"/>
      <c r="S339" s="173" t="s">
        <v>179</v>
      </c>
      <c r="T339" s="174" t="s">
        <v>180</v>
      </c>
      <c r="U339" s="156">
        <v>0</v>
      </c>
      <c r="V339" s="156">
        <f>ROUND(E339*U339,2)</f>
        <v>0</v>
      </c>
      <c r="W339" s="156"/>
      <c r="X339" s="156" t="s">
        <v>253</v>
      </c>
      <c r="Y339" s="156" t="s">
        <v>182</v>
      </c>
      <c r="Z339" s="146"/>
      <c r="AA339" s="146"/>
      <c r="AB339" s="146"/>
      <c r="AC339" s="146"/>
      <c r="AD339" s="146"/>
      <c r="AE339" s="146"/>
      <c r="AF339" s="146"/>
      <c r="AG339" s="146" t="s">
        <v>254</v>
      </c>
      <c r="AH339" s="146"/>
      <c r="AI339" s="146"/>
      <c r="AJ339" s="146"/>
      <c r="AK339" s="146"/>
      <c r="AL339" s="146"/>
      <c r="AM339" s="146"/>
      <c r="AN339" s="146"/>
      <c r="AO339" s="146"/>
      <c r="AP339" s="146"/>
      <c r="AQ339" s="146"/>
      <c r="AR339" s="146"/>
      <c r="AS339" s="146"/>
      <c r="AT339" s="146"/>
      <c r="AU339" s="146"/>
      <c r="AV339" s="146"/>
      <c r="AW339" s="146"/>
      <c r="AX339" s="146"/>
      <c r="AY339" s="146"/>
      <c r="AZ339" s="146"/>
      <c r="BA339" s="146"/>
      <c r="BB339" s="146"/>
      <c r="BC339" s="146"/>
      <c r="BD339" s="146"/>
      <c r="BE339" s="146"/>
      <c r="BF339" s="146"/>
      <c r="BG339" s="146"/>
      <c r="BH339" s="146"/>
    </row>
    <row r="340" spans="1:60" outlineLevel="2" x14ac:dyDescent="0.25">
      <c r="A340" s="153"/>
      <c r="B340" s="154"/>
      <c r="C340" s="513" t="s">
        <v>1031</v>
      </c>
      <c r="D340" s="514"/>
      <c r="E340" s="514"/>
      <c r="F340" s="514"/>
      <c r="G340" s="514"/>
      <c r="H340" s="156"/>
      <c r="I340" s="156"/>
      <c r="J340" s="156"/>
      <c r="K340" s="156"/>
      <c r="L340" s="156"/>
      <c r="M340" s="156"/>
      <c r="N340" s="155"/>
      <c r="O340" s="155"/>
      <c r="P340" s="155"/>
      <c r="Q340" s="155"/>
      <c r="R340" s="156"/>
      <c r="S340" s="156"/>
      <c r="T340" s="156"/>
      <c r="U340" s="156"/>
      <c r="V340" s="156"/>
      <c r="W340" s="156"/>
      <c r="X340" s="156"/>
      <c r="Y340" s="156"/>
      <c r="Z340" s="146"/>
      <c r="AA340" s="146"/>
      <c r="AB340" s="146"/>
      <c r="AC340" s="146"/>
      <c r="AD340" s="146"/>
      <c r="AE340" s="146"/>
      <c r="AF340" s="146"/>
      <c r="AG340" s="146" t="s">
        <v>185</v>
      </c>
      <c r="AH340" s="146"/>
      <c r="AI340" s="146"/>
      <c r="AJ340" s="146"/>
      <c r="AK340" s="146"/>
      <c r="AL340" s="146"/>
      <c r="AM340" s="146"/>
      <c r="AN340" s="146"/>
      <c r="AO340" s="146"/>
      <c r="AP340" s="146"/>
      <c r="AQ340" s="146"/>
      <c r="AR340" s="146"/>
      <c r="AS340" s="146"/>
      <c r="AT340" s="146"/>
      <c r="AU340" s="146"/>
      <c r="AV340" s="146"/>
      <c r="AW340" s="146"/>
      <c r="AX340" s="146"/>
      <c r="AY340" s="146"/>
      <c r="AZ340" s="146"/>
      <c r="BA340" s="146"/>
      <c r="BB340" s="146"/>
      <c r="BC340" s="146"/>
      <c r="BD340" s="146"/>
      <c r="BE340" s="146"/>
      <c r="BF340" s="146"/>
      <c r="BG340" s="146"/>
      <c r="BH340" s="146"/>
    </row>
    <row r="341" spans="1:60" x14ac:dyDescent="0.25">
      <c r="A341" s="161" t="s">
        <v>174</v>
      </c>
      <c r="B341" s="162" t="s">
        <v>138</v>
      </c>
      <c r="C341" s="183" t="s">
        <v>139</v>
      </c>
      <c r="D341" s="163"/>
      <c r="E341" s="164"/>
      <c r="F341" s="165"/>
      <c r="G341" s="165">
        <f>SUMIF(AG342:AG342,"&lt;&gt;NOR",G342:G342)</f>
        <v>0</v>
      </c>
      <c r="H341" s="165"/>
      <c r="I341" s="165">
        <f>SUM(I342:I342)</f>
        <v>0</v>
      </c>
      <c r="J341" s="165"/>
      <c r="K341" s="165">
        <f>SUM(K342:K342)</f>
        <v>0</v>
      </c>
      <c r="L341" s="165"/>
      <c r="M341" s="165">
        <f>SUM(M342:M342)</f>
        <v>0</v>
      </c>
      <c r="N341" s="164"/>
      <c r="O341" s="164">
        <f>SUM(O342:O342)</f>
        <v>0.18</v>
      </c>
      <c r="P341" s="164"/>
      <c r="Q341" s="164">
        <f>SUM(Q342:Q342)</f>
        <v>0</v>
      </c>
      <c r="R341" s="165"/>
      <c r="S341" s="165"/>
      <c r="T341" s="166"/>
      <c r="U341" s="160"/>
      <c r="V341" s="160">
        <f>SUM(V342:V342)</f>
        <v>3</v>
      </c>
      <c r="W341" s="160"/>
      <c r="X341" s="160"/>
      <c r="Y341" s="160"/>
      <c r="AG341" t="s">
        <v>175</v>
      </c>
    </row>
    <row r="342" spans="1:60" outlineLevel="1" x14ac:dyDescent="0.25">
      <c r="A342" s="175">
        <v>79</v>
      </c>
      <c r="B342" s="176" t="s">
        <v>1044</v>
      </c>
      <c r="C342" s="185" t="s">
        <v>1045</v>
      </c>
      <c r="D342" s="177" t="s">
        <v>283</v>
      </c>
      <c r="E342" s="178">
        <v>6.5</v>
      </c>
      <c r="F342" s="179"/>
      <c r="G342" s="180">
        <f>ROUND(E342*F342,2)</f>
        <v>0</v>
      </c>
      <c r="H342" s="179"/>
      <c r="I342" s="180">
        <f>ROUND(E342*H342,2)</f>
        <v>0</v>
      </c>
      <c r="J342" s="179"/>
      <c r="K342" s="180">
        <f>ROUND(E342*J342,2)</f>
        <v>0</v>
      </c>
      <c r="L342" s="180">
        <v>21</v>
      </c>
      <c r="M342" s="180">
        <f>G342*(1+L342/100)</f>
        <v>0</v>
      </c>
      <c r="N342" s="178">
        <v>2.7529999999999999E-2</v>
      </c>
      <c r="O342" s="178">
        <f>ROUND(E342*N342,2)</f>
        <v>0.18</v>
      </c>
      <c r="P342" s="178">
        <v>0</v>
      </c>
      <c r="Q342" s="178">
        <f>ROUND(E342*P342,2)</f>
        <v>0</v>
      </c>
      <c r="R342" s="180"/>
      <c r="S342" s="180" t="s">
        <v>266</v>
      </c>
      <c r="T342" s="181" t="s">
        <v>266</v>
      </c>
      <c r="U342" s="156">
        <v>0.46100000000000002</v>
      </c>
      <c r="V342" s="156">
        <f>ROUND(E342*U342,2)</f>
        <v>3</v>
      </c>
      <c r="W342" s="156"/>
      <c r="X342" s="156" t="s">
        <v>253</v>
      </c>
      <c r="Y342" s="156" t="s">
        <v>182</v>
      </c>
      <c r="Z342" s="146"/>
      <c r="AA342" s="146"/>
      <c r="AB342" s="146"/>
      <c r="AC342" s="146"/>
      <c r="AD342" s="146"/>
      <c r="AE342" s="146"/>
      <c r="AF342" s="146"/>
      <c r="AG342" s="146" t="s">
        <v>254</v>
      </c>
      <c r="AH342" s="146"/>
      <c r="AI342" s="146"/>
      <c r="AJ342" s="146"/>
      <c r="AK342" s="146"/>
      <c r="AL342" s="146"/>
      <c r="AM342" s="146"/>
      <c r="AN342" s="146"/>
      <c r="AO342" s="146"/>
      <c r="AP342" s="146"/>
      <c r="AQ342" s="146"/>
      <c r="AR342" s="146"/>
      <c r="AS342" s="146"/>
      <c r="AT342" s="146"/>
      <c r="AU342" s="146"/>
      <c r="AV342" s="146"/>
      <c r="AW342" s="146"/>
      <c r="AX342" s="146"/>
      <c r="AY342" s="146"/>
      <c r="AZ342" s="146"/>
      <c r="BA342" s="146"/>
      <c r="BB342" s="146"/>
      <c r="BC342" s="146"/>
      <c r="BD342" s="146"/>
      <c r="BE342" s="146"/>
      <c r="BF342" s="146"/>
      <c r="BG342" s="146"/>
      <c r="BH342" s="146"/>
    </row>
    <row r="343" spans="1:60" x14ac:dyDescent="0.25">
      <c r="A343" s="161" t="s">
        <v>174</v>
      </c>
      <c r="B343" s="162" t="s">
        <v>142</v>
      </c>
      <c r="C343" s="183" t="s">
        <v>114</v>
      </c>
      <c r="D343" s="163"/>
      <c r="E343" s="164"/>
      <c r="F343" s="165"/>
      <c r="G343" s="165">
        <f>SUMIF(AG344:AG348,"&lt;&gt;NOR",G344:G348)</f>
        <v>0</v>
      </c>
      <c r="H343" s="165"/>
      <c r="I343" s="165">
        <f>SUM(I344:I348)</f>
        <v>0</v>
      </c>
      <c r="J343" s="165"/>
      <c r="K343" s="165">
        <f>SUM(K344:K348)</f>
        <v>0</v>
      </c>
      <c r="L343" s="165"/>
      <c r="M343" s="165">
        <f>SUM(M344:M348)</f>
        <v>0</v>
      </c>
      <c r="N343" s="164"/>
      <c r="O343" s="164">
        <f>SUM(O344:O348)</f>
        <v>0</v>
      </c>
      <c r="P343" s="164"/>
      <c r="Q343" s="164">
        <f>SUM(Q344:Q348)</f>
        <v>0</v>
      </c>
      <c r="R343" s="165"/>
      <c r="S343" s="165"/>
      <c r="T343" s="166"/>
      <c r="U343" s="160"/>
      <c r="V343" s="160">
        <f>SUM(V344:V348)</f>
        <v>0.83</v>
      </c>
      <c r="W343" s="160"/>
      <c r="X343" s="160"/>
      <c r="Y343" s="160"/>
      <c r="AG343" t="s">
        <v>175</v>
      </c>
    </row>
    <row r="344" spans="1:60" outlineLevel="1" x14ac:dyDescent="0.25">
      <c r="A344" s="168">
        <v>80</v>
      </c>
      <c r="B344" s="169" t="s">
        <v>579</v>
      </c>
      <c r="C344" s="184" t="s">
        <v>580</v>
      </c>
      <c r="D344" s="170" t="s">
        <v>298</v>
      </c>
      <c r="E344" s="171">
        <v>19.750499999999999</v>
      </c>
      <c r="F344" s="172"/>
      <c r="G344" s="173">
        <f>ROUND(E344*F344,2)</f>
        <v>0</v>
      </c>
      <c r="H344" s="172"/>
      <c r="I344" s="173">
        <f>ROUND(E344*H344,2)</f>
        <v>0</v>
      </c>
      <c r="J344" s="172"/>
      <c r="K344" s="173">
        <f>ROUND(E344*J344,2)</f>
        <v>0</v>
      </c>
      <c r="L344" s="173">
        <v>21</v>
      </c>
      <c r="M344" s="173">
        <f>G344*(1+L344/100)</f>
        <v>0</v>
      </c>
      <c r="N344" s="171">
        <v>0</v>
      </c>
      <c r="O344" s="171">
        <f>ROUND(E344*N344,2)</f>
        <v>0</v>
      </c>
      <c r="P344" s="171">
        <v>0</v>
      </c>
      <c r="Q344" s="171">
        <f>ROUND(E344*P344,2)</f>
        <v>0</v>
      </c>
      <c r="R344" s="173" t="s">
        <v>581</v>
      </c>
      <c r="S344" s="173" t="s">
        <v>266</v>
      </c>
      <c r="T344" s="174" t="s">
        <v>266</v>
      </c>
      <c r="U344" s="156">
        <v>4.2000000000000003E-2</v>
      </c>
      <c r="V344" s="156">
        <f>ROUND(E344*U344,2)</f>
        <v>0.83</v>
      </c>
      <c r="W344" s="156"/>
      <c r="X344" s="156" t="s">
        <v>582</v>
      </c>
      <c r="Y344" s="156" t="s">
        <v>182</v>
      </c>
      <c r="Z344" s="146"/>
      <c r="AA344" s="146"/>
      <c r="AB344" s="146"/>
      <c r="AC344" s="146"/>
      <c r="AD344" s="146"/>
      <c r="AE344" s="146"/>
      <c r="AF344" s="146"/>
      <c r="AG344" s="146" t="s">
        <v>583</v>
      </c>
      <c r="AH344" s="146"/>
      <c r="AI344" s="146"/>
      <c r="AJ344" s="146"/>
      <c r="AK344" s="146"/>
      <c r="AL344" s="146"/>
      <c r="AM344" s="146"/>
      <c r="AN344" s="146"/>
      <c r="AO344" s="146"/>
      <c r="AP344" s="146"/>
      <c r="AQ344" s="146"/>
      <c r="AR344" s="146"/>
      <c r="AS344" s="146"/>
      <c r="AT344" s="146"/>
      <c r="AU344" s="146"/>
      <c r="AV344" s="146"/>
      <c r="AW344" s="146"/>
      <c r="AX344" s="146"/>
      <c r="AY344" s="146"/>
      <c r="AZ344" s="146"/>
      <c r="BA344" s="146"/>
      <c r="BB344" s="146"/>
      <c r="BC344" s="146"/>
      <c r="BD344" s="146"/>
      <c r="BE344" s="146"/>
      <c r="BF344" s="146"/>
      <c r="BG344" s="146"/>
      <c r="BH344" s="146"/>
    </row>
    <row r="345" spans="1:60" outlineLevel="2" x14ac:dyDescent="0.25">
      <c r="A345" s="153"/>
      <c r="B345" s="154"/>
      <c r="C345" s="524" t="s">
        <v>584</v>
      </c>
      <c r="D345" s="525"/>
      <c r="E345" s="525"/>
      <c r="F345" s="525"/>
      <c r="G345" s="525"/>
      <c r="H345" s="156"/>
      <c r="I345" s="156"/>
      <c r="J345" s="156"/>
      <c r="K345" s="156"/>
      <c r="L345" s="156"/>
      <c r="M345" s="156"/>
      <c r="N345" s="155"/>
      <c r="O345" s="155"/>
      <c r="P345" s="155"/>
      <c r="Q345" s="155"/>
      <c r="R345" s="156"/>
      <c r="S345" s="156"/>
      <c r="T345" s="156"/>
      <c r="U345" s="156"/>
      <c r="V345" s="156"/>
      <c r="W345" s="156"/>
      <c r="X345" s="156"/>
      <c r="Y345" s="156"/>
      <c r="Z345" s="146"/>
      <c r="AA345" s="146"/>
      <c r="AB345" s="146"/>
      <c r="AC345" s="146"/>
      <c r="AD345" s="146"/>
      <c r="AE345" s="146"/>
      <c r="AF345" s="146"/>
      <c r="AG345" s="146" t="s">
        <v>275</v>
      </c>
      <c r="AH345" s="146"/>
      <c r="AI345" s="146"/>
      <c r="AJ345" s="146"/>
      <c r="AK345" s="146"/>
      <c r="AL345" s="146"/>
      <c r="AM345" s="146"/>
      <c r="AN345" s="146"/>
      <c r="AO345" s="146"/>
      <c r="AP345" s="146"/>
      <c r="AQ345" s="146"/>
      <c r="AR345" s="146"/>
      <c r="AS345" s="146"/>
      <c r="AT345" s="146"/>
      <c r="AU345" s="146"/>
      <c r="AV345" s="146"/>
      <c r="AW345" s="146"/>
      <c r="AX345" s="146"/>
      <c r="AY345" s="146"/>
      <c r="AZ345" s="146"/>
      <c r="BA345" s="146"/>
      <c r="BB345" s="146"/>
      <c r="BC345" s="146"/>
      <c r="BD345" s="146"/>
      <c r="BE345" s="146"/>
      <c r="BF345" s="146"/>
      <c r="BG345" s="146"/>
      <c r="BH345" s="146"/>
    </row>
    <row r="346" spans="1:60" outlineLevel="1" x14ac:dyDescent="0.25">
      <c r="A346" s="168">
        <v>81</v>
      </c>
      <c r="B346" s="169" t="s">
        <v>585</v>
      </c>
      <c r="C346" s="184" t="s">
        <v>586</v>
      </c>
      <c r="D346" s="170" t="s">
        <v>298</v>
      </c>
      <c r="E346" s="171">
        <v>79.001999999999995</v>
      </c>
      <c r="F346" s="172"/>
      <c r="G346" s="173">
        <f>ROUND(E346*F346,2)</f>
        <v>0</v>
      </c>
      <c r="H346" s="172"/>
      <c r="I346" s="173">
        <f>ROUND(E346*H346,2)</f>
        <v>0</v>
      </c>
      <c r="J346" s="172"/>
      <c r="K346" s="173">
        <f>ROUND(E346*J346,2)</f>
        <v>0</v>
      </c>
      <c r="L346" s="173">
        <v>21</v>
      </c>
      <c r="M346" s="173">
        <f>G346*(1+L346/100)</f>
        <v>0</v>
      </c>
      <c r="N346" s="171">
        <v>0</v>
      </c>
      <c r="O346" s="171">
        <f>ROUND(E346*N346,2)</f>
        <v>0</v>
      </c>
      <c r="P346" s="171">
        <v>0</v>
      </c>
      <c r="Q346" s="171">
        <f>ROUND(E346*P346,2)</f>
        <v>0</v>
      </c>
      <c r="R346" s="173" t="s">
        <v>581</v>
      </c>
      <c r="S346" s="173" t="s">
        <v>266</v>
      </c>
      <c r="T346" s="174" t="s">
        <v>266</v>
      </c>
      <c r="U346" s="156">
        <v>0</v>
      </c>
      <c r="V346" s="156">
        <f>ROUND(E346*U346,2)</f>
        <v>0</v>
      </c>
      <c r="W346" s="156"/>
      <c r="X346" s="156" t="s">
        <v>582</v>
      </c>
      <c r="Y346" s="156" t="s">
        <v>182</v>
      </c>
      <c r="Z346" s="146"/>
      <c r="AA346" s="146"/>
      <c r="AB346" s="146"/>
      <c r="AC346" s="146"/>
      <c r="AD346" s="146"/>
      <c r="AE346" s="146"/>
      <c r="AF346" s="146"/>
      <c r="AG346" s="146" t="s">
        <v>583</v>
      </c>
      <c r="AH346" s="146"/>
      <c r="AI346" s="146"/>
      <c r="AJ346" s="146"/>
      <c r="AK346" s="146"/>
      <c r="AL346" s="146"/>
      <c r="AM346" s="146"/>
      <c r="AN346" s="146"/>
      <c r="AO346" s="146"/>
      <c r="AP346" s="146"/>
      <c r="AQ346" s="146"/>
      <c r="AR346" s="146"/>
      <c r="AS346" s="146"/>
      <c r="AT346" s="146"/>
      <c r="AU346" s="146"/>
      <c r="AV346" s="146"/>
      <c r="AW346" s="146"/>
      <c r="AX346" s="146"/>
      <c r="AY346" s="146"/>
      <c r="AZ346" s="146"/>
      <c r="BA346" s="146"/>
      <c r="BB346" s="146"/>
      <c r="BC346" s="146"/>
      <c r="BD346" s="146"/>
      <c r="BE346" s="146"/>
      <c r="BF346" s="146"/>
      <c r="BG346" s="146"/>
      <c r="BH346" s="146"/>
    </row>
    <row r="347" spans="1:60" outlineLevel="2" x14ac:dyDescent="0.25">
      <c r="A347" s="153"/>
      <c r="B347" s="154"/>
      <c r="C347" s="524" t="s">
        <v>584</v>
      </c>
      <c r="D347" s="525"/>
      <c r="E347" s="525"/>
      <c r="F347" s="525"/>
      <c r="G347" s="525"/>
      <c r="H347" s="156"/>
      <c r="I347" s="156"/>
      <c r="J347" s="156"/>
      <c r="K347" s="156"/>
      <c r="L347" s="156"/>
      <c r="M347" s="156"/>
      <c r="N347" s="155"/>
      <c r="O347" s="155"/>
      <c r="P347" s="155"/>
      <c r="Q347" s="155"/>
      <c r="R347" s="156"/>
      <c r="S347" s="156"/>
      <c r="T347" s="156"/>
      <c r="U347" s="156"/>
      <c r="V347" s="156"/>
      <c r="W347" s="156"/>
      <c r="X347" s="156"/>
      <c r="Y347" s="156"/>
      <c r="Z347" s="146"/>
      <c r="AA347" s="146"/>
      <c r="AB347" s="146"/>
      <c r="AC347" s="146"/>
      <c r="AD347" s="146"/>
      <c r="AE347" s="146"/>
      <c r="AF347" s="146"/>
      <c r="AG347" s="146" t="s">
        <v>275</v>
      </c>
      <c r="AH347" s="146"/>
      <c r="AI347" s="146"/>
      <c r="AJ347" s="146"/>
      <c r="AK347" s="146"/>
      <c r="AL347" s="146"/>
      <c r="AM347" s="146"/>
      <c r="AN347" s="146"/>
      <c r="AO347" s="146"/>
      <c r="AP347" s="146"/>
      <c r="AQ347" s="146"/>
      <c r="AR347" s="146"/>
      <c r="AS347" s="146"/>
      <c r="AT347" s="146"/>
      <c r="AU347" s="146"/>
      <c r="AV347" s="146"/>
      <c r="AW347" s="146"/>
      <c r="AX347" s="146"/>
      <c r="AY347" s="146"/>
      <c r="AZ347" s="146"/>
      <c r="BA347" s="146"/>
      <c r="BB347" s="146"/>
      <c r="BC347" s="146"/>
      <c r="BD347" s="146"/>
      <c r="BE347" s="146"/>
      <c r="BF347" s="146"/>
      <c r="BG347" s="146"/>
      <c r="BH347" s="146"/>
    </row>
    <row r="348" spans="1:60" outlineLevel="2" x14ac:dyDescent="0.25">
      <c r="A348" s="153"/>
      <c r="B348" s="154"/>
      <c r="C348" s="515" t="s">
        <v>587</v>
      </c>
      <c r="D348" s="516"/>
      <c r="E348" s="516"/>
      <c r="F348" s="516"/>
      <c r="G348" s="516"/>
      <c r="H348" s="156"/>
      <c r="I348" s="156"/>
      <c r="J348" s="156"/>
      <c r="K348" s="156"/>
      <c r="L348" s="156"/>
      <c r="M348" s="156"/>
      <c r="N348" s="155"/>
      <c r="O348" s="155"/>
      <c r="P348" s="155"/>
      <c r="Q348" s="155"/>
      <c r="R348" s="156"/>
      <c r="S348" s="156"/>
      <c r="T348" s="156"/>
      <c r="U348" s="156"/>
      <c r="V348" s="156"/>
      <c r="W348" s="156"/>
      <c r="X348" s="156"/>
      <c r="Y348" s="156"/>
      <c r="Z348" s="146"/>
      <c r="AA348" s="146"/>
      <c r="AB348" s="146"/>
      <c r="AC348" s="146"/>
      <c r="AD348" s="146"/>
      <c r="AE348" s="146"/>
      <c r="AF348" s="146"/>
      <c r="AG348" s="146" t="s">
        <v>185</v>
      </c>
      <c r="AH348" s="146"/>
      <c r="AI348" s="146"/>
      <c r="AJ348" s="146"/>
      <c r="AK348" s="146"/>
      <c r="AL348" s="146"/>
      <c r="AM348" s="146"/>
      <c r="AN348" s="146"/>
      <c r="AO348" s="146"/>
      <c r="AP348" s="146"/>
      <c r="AQ348" s="146"/>
      <c r="AR348" s="146"/>
      <c r="AS348" s="146"/>
      <c r="AT348" s="146"/>
      <c r="AU348" s="146"/>
      <c r="AV348" s="146"/>
      <c r="AW348" s="146"/>
      <c r="AX348" s="146"/>
      <c r="AY348" s="146"/>
      <c r="AZ348" s="146"/>
      <c r="BA348" s="146"/>
      <c r="BB348" s="146"/>
      <c r="BC348" s="146"/>
      <c r="BD348" s="146"/>
      <c r="BE348" s="146"/>
      <c r="BF348" s="146"/>
      <c r="BG348" s="146"/>
      <c r="BH348" s="146"/>
    </row>
    <row r="349" spans="1:60" x14ac:dyDescent="0.25">
      <c r="A349" s="3"/>
      <c r="B349" s="4"/>
      <c r="C349" s="186"/>
      <c r="D349" s="6"/>
      <c r="E349" s="3"/>
      <c r="F349" s="3"/>
      <c r="G349" s="3"/>
      <c r="H349" s="3"/>
      <c r="I349" s="3"/>
      <c r="J349" s="3"/>
      <c r="K349" s="3"/>
      <c r="L349" s="3"/>
      <c r="M349" s="3"/>
      <c r="N349" s="3"/>
      <c r="O349" s="3"/>
      <c r="P349" s="3"/>
      <c r="Q349" s="3"/>
      <c r="R349" s="3"/>
      <c r="S349" s="3"/>
      <c r="T349" s="3"/>
      <c r="U349" s="3"/>
      <c r="V349" s="3"/>
      <c r="W349" s="3"/>
      <c r="X349" s="3"/>
      <c r="Y349" s="3"/>
      <c r="AE349">
        <v>12</v>
      </c>
      <c r="AF349">
        <v>21</v>
      </c>
      <c r="AG349" t="s">
        <v>160</v>
      </c>
    </row>
    <row r="350" spans="1:60" x14ac:dyDescent="0.25">
      <c r="A350" s="149"/>
      <c r="B350" s="150" t="s">
        <v>29</v>
      </c>
      <c r="C350" s="187"/>
      <c r="D350" s="151"/>
      <c r="E350" s="152"/>
      <c r="F350" s="152"/>
      <c r="G350" s="167">
        <f>G8+G195+G201+G204+G226+G249+G262+G266+G270+G279+G288+G292+G296+G309+G321+G326+G341+G343</f>
        <v>0</v>
      </c>
      <c r="H350" s="3"/>
      <c r="I350" s="3"/>
      <c r="J350" s="3"/>
      <c r="K350" s="3"/>
      <c r="L350" s="3"/>
      <c r="M350" s="3"/>
      <c r="N350" s="3"/>
      <c r="O350" s="3"/>
      <c r="P350" s="3"/>
      <c r="Q350" s="3"/>
      <c r="R350" s="3"/>
      <c r="S350" s="3"/>
      <c r="T350" s="3"/>
      <c r="U350" s="3"/>
      <c r="V350" s="3"/>
      <c r="W350" s="3"/>
      <c r="X350" s="3"/>
      <c r="Y350" s="3"/>
      <c r="AE350">
        <f>SUMIF(L7:L348,AE349,G7:G348)</f>
        <v>0</v>
      </c>
      <c r="AF350">
        <f>SUMIF(L7:L348,AF349,G7:G348)</f>
        <v>0</v>
      </c>
      <c r="AG350" t="s">
        <v>246</v>
      </c>
    </row>
    <row r="351" spans="1:60" x14ac:dyDescent="0.25">
      <c r="C351" s="188"/>
      <c r="D351" s="10"/>
      <c r="AG351" t="s">
        <v>248</v>
      </c>
    </row>
    <row r="352" spans="1:60"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HW/gto7sfa8gbUOu9cd8NhLwrtFap3SSbI/m1B01ICNd2QTKwT68rq9706jOWRAVNkz3HFsoeFe++OdgOXnaSA==" saltValue="OLhRcZ6MGf3Djab9hWj+sA==" spinCount="100000" sheet="1" formatRows="0"/>
  <mergeCells count="78">
    <mergeCell ref="C16:G16"/>
    <mergeCell ref="A1:G1"/>
    <mergeCell ref="C2:G2"/>
    <mergeCell ref="C3:G3"/>
    <mergeCell ref="C4:G4"/>
    <mergeCell ref="C14:G14"/>
    <mergeCell ref="C72:G72"/>
    <mergeCell ref="C19:G19"/>
    <mergeCell ref="C20:G20"/>
    <mergeCell ref="C24:G24"/>
    <mergeCell ref="C25:G25"/>
    <mergeCell ref="C29:G29"/>
    <mergeCell ref="C30:G30"/>
    <mergeCell ref="C43:G43"/>
    <mergeCell ref="C44:G44"/>
    <mergeCell ref="C57:G57"/>
    <mergeCell ref="C58:G58"/>
    <mergeCell ref="C71:G71"/>
    <mergeCell ref="C186:G186"/>
    <mergeCell ref="C85:G85"/>
    <mergeCell ref="C98:G98"/>
    <mergeCell ref="C101:G101"/>
    <mergeCell ref="C114:G114"/>
    <mergeCell ref="C127:G127"/>
    <mergeCell ref="C128:G128"/>
    <mergeCell ref="C132:G132"/>
    <mergeCell ref="C145:G145"/>
    <mergeCell ref="C146:G146"/>
    <mergeCell ref="C159:G159"/>
    <mergeCell ref="C185:G185"/>
    <mergeCell ref="C235:G235"/>
    <mergeCell ref="C189:G189"/>
    <mergeCell ref="C192:G192"/>
    <mergeCell ref="C193:G193"/>
    <mergeCell ref="C197:G197"/>
    <mergeCell ref="C203:G203"/>
    <mergeCell ref="C206:G206"/>
    <mergeCell ref="C219:G219"/>
    <mergeCell ref="C220:G220"/>
    <mergeCell ref="C223:G223"/>
    <mergeCell ref="C224:G224"/>
    <mergeCell ref="C228:G228"/>
    <mergeCell ref="C273:G273"/>
    <mergeCell ref="C238:G238"/>
    <mergeCell ref="C247:G247"/>
    <mergeCell ref="C251:G251"/>
    <mergeCell ref="C255:G255"/>
    <mergeCell ref="C256:G256"/>
    <mergeCell ref="C258:G258"/>
    <mergeCell ref="C259:G259"/>
    <mergeCell ref="C261:G261"/>
    <mergeCell ref="C264:G264"/>
    <mergeCell ref="C268:G268"/>
    <mergeCell ref="C272:G272"/>
    <mergeCell ref="C311:G311"/>
    <mergeCell ref="C277:G277"/>
    <mergeCell ref="C278:G278"/>
    <mergeCell ref="C283:G283"/>
    <mergeCell ref="C290:G290"/>
    <mergeCell ref="C291:G291"/>
    <mergeCell ref="C294:G294"/>
    <mergeCell ref="C295:G295"/>
    <mergeCell ref="C299:G299"/>
    <mergeCell ref="C300:G300"/>
    <mergeCell ref="C303:G303"/>
    <mergeCell ref="C304:G304"/>
    <mergeCell ref="C348:G348"/>
    <mergeCell ref="C318:G318"/>
    <mergeCell ref="C320:G320"/>
    <mergeCell ref="C328:G328"/>
    <mergeCell ref="C330:G330"/>
    <mergeCell ref="C332:G332"/>
    <mergeCell ref="C334:G334"/>
    <mergeCell ref="C336:G336"/>
    <mergeCell ref="C338:G338"/>
    <mergeCell ref="C340:G340"/>
    <mergeCell ref="C345:G345"/>
    <mergeCell ref="C347:G347"/>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1211D-804D-40BF-A4E6-B5D6D21349D0}">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61</v>
      </c>
      <c r="C3" s="518" t="s">
        <v>62</v>
      </c>
      <c r="D3" s="519"/>
      <c r="E3" s="519"/>
      <c r="F3" s="519"/>
      <c r="G3" s="520"/>
      <c r="AC3" s="120" t="s">
        <v>148</v>
      </c>
      <c r="AG3" t="s">
        <v>150</v>
      </c>
    </row>
    <row r="4" spans="1:60" ht="25.2" customHeight="1" x14ac:dyDescent="0.25">
      <c r="A4" s="139" t="s">
        <v>9</v>
      </c>
      <c r="B4" s="140" t="s">
        <v>67</v>
      </c>
      <c r="C4" s="521" t="s">
        <v>68</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SUMIF(AG9:AG35,"&lt;&gt;NOR",G9:G35)</f>
        <v>0</v>
      </c>
      <c r="H8" s="165"/>
      <c r="I8" s="165">
        <f>SUM(I9:I35)</f>
        <v>0</v>
      </c>
      <c r="J8" s="165"/>
      <c r="K8" s="165">
        <f>SUM(K9:K35)</f>
        <v>0</v>
      </c>
      <c r="L8" s="165"/>
      <c r="M8" s="165">
        <f>SUM(M9:M35)</f>
        <v>0</v>
      </c>
      <c r="N8" s="164"/>
      <c r="O8" s="164">
        <f>SUM(O9:O35)</f>
        <v>3.96</v>
      </c>
      <c r="P8" s="164"/>
      <c r="Q8" s="164">
        <f>SUM(Q9:Q35)</f>
        <v>0</v>
      </c>
      <c r="R8" s="165"/>
      <c r="S8" s="165"/>
      <c r="T8" s="166"/>
      <c r="U8" s="160"/>
      <c r="V8" s="160">
        <f>SUM(V9:V35)</f>
        <v>11.77</v>
      </c>
      <c r="W8" s="160"/>
      <c r="X8" s="160"/>
      <c r="Y8" s="160"/>
      <c r="AG8" t="s">
        <v>175</v>
      </c>
    </row>
    <row r="9" spans="1:60" outlineLevel="1" x14ac:dyDescent="0.25">
      <c r="A9" s="168">
        <v>1</v>
      </c>
      <c r="B9" s="169" t="s">
        <v>1046</v>
      </c>
      <c r="C9" s="184" t="s">
        <v>1047</v>
      </c>
      <c r="D9" s="170" t="s">
        <v>343</v>
      </c>
      <c r="E9" s="171">
        <v>5.4</v>
      </c>
      <c r="F9" s="172"/>
      <c r="G9" s="173">
        <f>ROUND(E9*F9,2)</f>
        <v>0</v>
      </c>
      <c r="H9" s="172"/>
      <c r="I9" s="173">
        <f>ROUND(E9*H9,2)</f>
        <v>0</v>
      </c>
      <c r="J9" s="172"/>
      <c r="K9" s="173">
        <f>ROUND(E9*J9,2)</f>
        <v>0</v>
      </c>
      <c r="L9" s="173">
        <v>21</v>
      </c>
      <c r="M9" s="173">
        <f>G9*(1+L9/100)</f>
        <v>0</v>
      </c>
      <c r="N9" s="171">
        <v>0</v>
      </c>
      <c r="O9" s="171">
        <f>ROUND(E9*N9,2)</f>
        <v>0</v>
      </c>
      <c r="P9" s="171">
        <v>0</v>
      </c>
      <c r="Q9" s="171">
        <f>ROUND(E9*P9,2)</f>
        <v>0</v>
      </c>
      <c r="R9" s="173" t="s">
        <v>323</v>
      </c>
      <c r="S9" s="173" t="s">
        <v>266</v>
      </c>
      <c r="T9" s="174" t="s">
        <v>266</v>
      </c>
      <c r="U9" s="156">
        <v>0.37</v>
      </c>
      <c r="V9" s="156">
        <f>ROUND(E9*U9,2)</f>
        <v>2</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ht="21" outlineLevel="2" x14ac:dyDescent="0.25">
      <c r="A10" s="153"/>
      <c r="B10" s="154"/>
      <c r="C10" s="524" t="s">
        <v>790</v>
      </c>
      <c r="D10" s="525"/>
      <c r="E10" s="525"/>
      <c r="F10" s="525"/>
      <c r="G10" s="525"/>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275</v>
      </c>
      <c r="AH10" s="146"/>
      <c r="AI10" s="146"/>
      <c r="AJ10" s="146"/>
      <c r="AK10" s="146"/>
      <c r="AL10" s="146"/>
      <c r="AM10" s="146"/>
      <c r="AN10" s="146"/>
      <c r="AO10" s="146"/>
      <c r="AP10" s="146"/>
      <c r="AQ10" s="146"/>
      <c r="AR10" s="146"/>
      <c r="AS10" s="146"/>
      <c r="AT10" s="146"/>
      <c r="AU10" s="146"/>
      <c r="AV10" s="146"/>
      <c r="AW10" s="146"/>
      <c r="AX10" s="146"/>
      <c r="AY10" s="146"/>
      <c r="AZ10" s="146"/>
      <c r="BA10" s="182" t="str">
        <f>C10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0" s="146"/>
      <c r="BC10" s="146"/>
      <c r="BD10" s="146"/>
      <c r="BE10" s="146"/>
      <c r="BF10" s="146"/>
      <c r="BG10" s="146"/>
      <c r="BH10" s="146"/>
    </row>
    <row r="11" spans="1:60" outlineLevel="2" x14ac:dyDescent="0.25">
      <c r="A11" s="153"/>
      <c r="B11" s="154"/>
      <c r="C11" s="191" t="s">
        <v>1048</v>
      </c>
      <c r="D11" s="189"/>
      <c r="E11" s="190">
        <v>5.4</v>
      </c>
      <c r="F11" s="156"/>
      <c r="G11" s="156"/>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271</v>
      </c>
      <c r="AH11" s="146">
        <v>0</v>
      </c>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68">
        <v>2</v>
      </c>
      <c r="B12" s="169" t="s">
        <v>829</v>
      </c>
      <c r="C12" s="184" t="s">
        <v>830</v>
      </c>
      <c r="D12" s="170" t="s">
        <v>264</v>
      </c>
      <c r="E12" s="171">
        <v>12</v>
      </c>
      <c r="F12" s="172"/>
      <c r="G12" s="173">
        <f>ROUND(E12*F12,2)</f>
        <v>0</v>
      </c>
      <c r="H12" s="172"/>
      <c r="I12" s="173">
        <f>ROUND(E12*H12,2)</f>
        <v>0</v>
      </c>
      <c r="J12" s="172"/>
      <c r="K12" s="173">
        <f>ROUND(E12*J12,2)</f>
        <v>0</v>
      </c>
      <c r="L12" s="173">
        <v>21</v>
      </c>
      <c r="M12" s="173">
        <f>G12*(1+L12/100)</f>
        <v>0</v>
      </c>
      <c r="N12" s="171">
        <v>9.7999999999999997E-4</v>
      </c>
      <c r="O12" s="171">
        <f>ROUND(E12*N12,2)</f>
        <v>0.01</v>
      </c>
      <c r="P12" s="171">
        <v>0</v>
      </c>
      <c r="Q12" s="171">
        <f>ROUND(E12*P12,2)</f>
        <v>0</v>
      </c>
      <c r="R12" s="173" t="s">
        <v>323</v>
      </c>
      <c r="S12" s="173" t="s">
        <v>266</v>
      </c>
      <c r="T12" s="174" t="s">
        <v>266</v>
      </c>
      <c r="U12" s="156">
        <v>0.24</v>
      </c>
      <c r="V12" s="156">
        <f>ROUND(E12*U12,2)</f>
        <v>2.88</v>
      </c>
      <c r="W12" s="156"/>
      <c r="X12" s="156" t="s">
        <v>253</v>
      </c>
      <c r="Y12" s="156" t="s">
        <v>182</v>
      </c>
      <c r="Z12" s="146"/>
      <c r="AA12" s="146"/>
      <c r="AB12" s="146"/>
      <c r="AC12" s="146"/>
      <c r="AD12" s="146"/>
      <c r="AE12" s="146"/>
      <c r="AF12" s="146"/>
      <c r="AG12" s="146" t="s">
        <v>254</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524" t="s">
        <v>831</v>
      </c>
      <c r="D13" s="525"/>
      <c r="E13" s="525"/>
      <c r="F13" s="525"/>
      <c r="G13" s="525"/>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275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191" t="s">
        <v>1049</v>
      </c>
      <c r="D14" s="189"/>
      <c r="E14" s="190">
        <v>12</v>
      </c>
      <c r="F14" s="156"/>
      <c r="G14" s="156"/>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271</v>
      </c>
      <c r="AH14" s="146">
        <v>0</v>
      </c>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68">
        <v>3</v>
      </c>
      <c r="B15" s="169" t="s">
        <v>841</v>
      </c>
      <c r="C15" s="184" t="s">
        <v>842</v>
      </c>
      <c r="D15" s="170" t="s">
        <v>264</v>
      </c>
      <c r="E15" s="171">
        <v>12</v>
      </c>
      <c r="F15" s="172"/>
      <c r="G15" s="173">
        <f>ROUND(E15*F15,2)</f>
        <v>0</v>
      </c>
      <c r="H15" s="172"/>
      <c r="I15" s="173">
        <f>ROUND(E15*H15,2)</f>
        <v>0</v>
      </c>
      <c r="J15" s="172"/>
      <c r="K15" s="173">
        <f>ROUND(E15*J15,2)</f>
        <v>0</v>
      </c>
      <c r="L15" s="173">
        <v>21</v>
      </c>
      <c r="M15" s="173">
        <f>G15*(1+L15/100)</f>
        <v>0</v>
      </c>
      <c r="N15" s="171">
        <v>0</v>
      </c>
      <c r="O15" s="171">
        <f>ROUND(E15*N15,2)</f>
        <v>0</v>
      </c>
      <c r="P15" s="171">
        <v>0</v>
      </c>
      <c r="Q15" s="171">
        <f>ROUND(E15*P15,2)</f>
        <v>0</v>
      </c>
      <c r="R15" s="173" t="s">
        <v>323</v>
      </c>
      <c r="S15" s="173" t="s">
        <v>266</v>
      </c>
      <c r="T15" s="174" t="s">
        <v>266</v>
      </c>
      <c r="U15" s="156">
        <v>7.0000000000000007E-2</v>
      </c>
      <c r="V15" s="156">
        <f>ROUND(E15*U15,2)</f>
        <v>0.84</v>
      </c>
      <c r="W15" s="156"/>
      <c r="X15" s="156" t="s">
        <v>253</v>
      </c>
      <c r="Y15" s="156" t="s">
        <v>182</v>
      </c>
      <c r="Z15" s="146"/>
      <c r="AA15" s="146"/>
      <c r="AB15" s="146"/>
      <c r="AC15" s="146"/>
      <c r="AD15" s="146"/>
      <c r="AE15" s="146"/>
      <c r="AF15" s="146"/>
      <c r="AG15" s="146" t="s">
        <v>254</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524" t="s">
        <v>843</v>
      </c>
      <c r="D16" s="525"/>
      <c r="E16" s="525"/>
      <c r="F16" s="525"/>
      <c r="G16" s="525"/>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191" t="s">
        <v>1050</v>
      </c>
      <c r="D17" s="189"/>
      <c r="E17" s="190">
        <v>12</v>
      </c>
      <c r="F17" s="156"/>
      <c r="G17" s="156"/>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271</v>
      </c>
      <c r="AH17" s="146">
        <v>5</v>
      </c>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8">
        <v>4</v>
      </c>
      <c r="B18" s="169" t="s">
        <v>366</v>
      </c>
      <c r="C18" s="184" t="s">
        <v>367</v>
      </c>
      <c r="D18" s="170" t="s">
        <v>343</v>
      </c>
      <c r="E18" s="171">
        <v>5.4</v>
      </c>
      <c r="F18" s="172"/>
      <c r="G18" s="173">
        <f>ROUND(E18*F18,2)</f>
        <v>0</v>
      </c>
      <c r="H18" s="172"/>
      <c r="I18" s="173">
        <f>ROUND(E18*H18,2)</f>
        <v>0</v>
      </c>
      <c r="J18" s="172"/>
      <c r="K18" s="173">
        <f>ROUND(E18*J18,2)</f>
        <v>0</v>
      </c>
      <c r="L18" s="173">
        <v>21</v>
      </c>
      <c r="M18" s="173">
        <f>G18*(1+L18/100)</f>
        <v>0</v>
      </c>
      <c r="N18" s="171">
        <v>0</v>
      </c>
      <c r="O18" s="171">
        <f>ROUND(E18*N18,2)</f>
        <v>0</v>
      </c>
      <c r="P18" s="171">
        <v>0</v>
      </c>
      <c r="Q18" s="171">
        <f>ROUND(E18*P18,2)</f>
        <v>0</v>
      </c>
      <c r="R18" s="173" t="s">
        <v>323</v>
      </c>
      <c r="S18" s="173" t="s">
        <v>266</v>
      </c>
      <c r="T18" s="174" t="s">
        <v>266</v>
      </c>
      <c r="U18" s="156">
        <v>0.35</v>
      </c>
      <c r="V18" s="156">
        <f>ROUND(E18*U18,2)</f>
        <v>1.89</v>
      </c>
      <c r="W18" s="156"/>
      <c r="X18" s="156" t="s">
        <v>253</v>
      </c>
      <c r="Y18" s="156" t="s">
        <v>182</v>
      </c>
      <c r="Z18" s="146"/>
      <c r="AA18" s="146"/>
      <c r="AB18" s="146"/>
      <c r="AC18" s="146"/>
      <c r="AD18" s="146"/>
      <c r="AE18" s="146"/>
      <c r="AF18" s="146"/>
      <c r="AG18" s="146" t="s">
        <v>267</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524" t="s">
        <v>368</v>
      </c>
      <c r="D19" s="525"/>
      <c r="E19" s="525"/>
      <c r="F19" s="525"/>
      <c r="G19" s="525"/>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275</v>
      </c>
      <c r="AH19" s="146"/>
      <c r="AI19" s="146"/>
      <c r="AJ19" s="146"/>
      <c r="AK19" s="146"/>
      <c r="AL19" s="146"/>
      <c r="AM19" s="146"/>
      <c r="AN19" s="146"/>
      <c r="AO19" s="146"/>
      <c r="AP19" s="146"/>
      <c r="AQ19" s="146"/>
      <c r="AR19" s="146"/>
      <c r="AS19" s="146"/>
      <c r="AT19" s="146"/>
      <c r="AU19" s="146"/>
      <c r="AV19" s="146"/>
      <c r="AW19" s="146"/>
      <c r="AX19" s="146"/>
      <c r="AY19" s="146"/>
      <c r="AZ19" s="146"/>
      <c r="BA19" s="182" t="str">
        <f>C19</f>
        <v>bez naložení do dopravní nádoby, ale s vyprázdněním dopravní nádoby na hromadu nebo na dopravní prostředek,</v>
      </c>
      <c r="BB19" s="146"/>
      <c r="BC19" s="146"/>
      <c r="BD19" s="146"/>
      <c r="BE19" s="146"/>
      <c r="BF19" s="146"/>
      <c r="BG19" s="146"/>
      <c r="BH19" s="146"/>
    </row>
    <row r="20" spans="1:60" outlineLevel="2" x14ac:dyDescent="0.25">
      <c r="A20" s="153"/>
      <c r="B20" s="154"/>
      <c r="C20" s="191" t="s">
        <v>1048</v>
      </c>
      <c r="D20" s="189"/>
      <c r="E20" s="190">
        <v>5.4</v>
      </c>
      <c r="F20" s="156"/>
      <c r="G20" s="156"/>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271</v>
      </c>
      <c r="AH20" s="146">
        <v>0</v>
      </c>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68">
        <v>5</v>
      </c>
      <c r="B21" s="169" t="s">
        <v>373</v>
      </c>
      <c r="C21" s="184" t="s">
        <v>374</v>
      </c>
      <c r="D21" s="170" t="s">
        <v>343</v>
      </c>
      <c r="E21" s="171">
        <v>3.24</v>
      </c>
      <c r="F21" s="172"/>
      <c r="G21" s="173">
        <f>ROUND(E21*F21,2)</f>
        <v>0</v>
      </c>
      <c r="H21" s="172"/>
      <c r="I21" s="173">
        <f>ROUND(E21*H21,2)</f>
        <v>0</v>
      </c>
      <c r="J21" s="172"/>
      <c r="K21" s="173">
        <f>ROUND(E21*J21,2)</f>
        <v>0</v>
      </c>
      <c r="L21" s="173">
        <v>21</v>
      </c>
      <c r="M21" s="173">
        <f>G21*(1+L21/100)</f>
        <v>0</v>
      </c>
      <c r="N21" s="171">
        <v>0</v>
      </c>
      <c r="O21" s="171">
        <f>ROUND(E21*N21,2)</f>
        <v>0</v>
      </c>
      <c r="P21" s="171">
        <v>0</v>
      </c>
      <c r="Q21" s="171">
        <f>ROUND(E21*P21,2)</f>
        <v>0</v>
      </c>
      <c r="R21" s="173" t="s">
        <v>323</v>
      </c>
      <c r="S21" s="173" t="s">
        <v>266</v>
      </c>
      <c r="T21" s="174" t="s">
        <v>266</v>
      </c>
      <c r="U21" s="156">
        <v>0.01</v>
      </c>
      <c r="V21" s="156">
        <f>ROUND(E21*U21,2)</f>
        <v>0.03</v>
      </c>
      <c r="W21" s="156"/>
      <c r="X21" s="156" t="s">
        <v>253</v>
      </c>
      <c r="Y21" s="156" t="s">
        <v>182</v>
      </c>
      <c r="Z21" s="146"/>
      <c r="AA21" s="146"/>
      <c r="AB21" s="146"/>
      <c r="AC21" s="146"/>
      <c r="AD21" s="146"/>
      <c r="AE21" s="146"/>
      <c r="AF21" s="146"/>
      <c r="AG21" s="146" t="s">
        <v>254</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524" t="s">
        <v>375</v>
      </c>
      <c r="D22" s="525"/>
      <c r="E22" s="525"/>
      <c r="F22" s="525"/>
      <c r="G22" s="525"/>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275</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2" x14ac:dyDescent="0.25">
      <c r="A23" s="153"/>
      <c r="B23" s="154"/>
      <c r="C23" s="515" t="s">
        <v>376</v>
      </c>
      <c r="D23" s="516"/>
      <c r="E23" s="516"/>
      <c r="F23" s="516"/>
      <c r="G23" s="516"/>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185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191" t="s">
        <v>1051</v>
      </c>
      <c r="D24" s="189"/>
      <c r="E24" s="190">
        <v>5.4</v>
      </c>
      <c r="F24" s="156"/>
      <c r="G24" s="156"/>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271</v>
      </c>
      <c r="AH24" s="146">
        <v>0</v>
      </c>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3" x14ac:dyDescent="0.25">
      <c r="A25" s="153"/>
      <c r="B25" s="154"/>
      <c r="C25" s="191" t="s">
        <v>1052</v>
      </c>
      <c r="D25" s="189"/>
      <c r="E25" s="190">
        <v>-2.16</v>
      </c>
      <c r="F25" s="156"/>
      <c r="G25" s="156"/>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271</v>
      </c>
      <c r="AH25" s="146">
        <v>0</v>
      </c>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68">
        <v>6</v>
      </c>
      <c r="B26" s="169" t="s">
        <v>877</v>
      </c>
      <c r="C26" s="184" t="s">
        <v>878</v>
      </c>
      <c r="D26" s="170" t="s">
        <v>343</v>
      </c>
      <c r="E26" s="171">
        <v>2.16</v>
      </c>
      <c r="F26" s="172"/>
      <c r="G26" s="173">
        <f>ROUND(E26*F26,2)</f>
        <v>0</v>
      </c>
      <c r="H26" s="172"/>
      <c r="I26" s="173">
        <f>ROUND(E26*H26,2)</f>
        <v>0</v>
      </c>
      <c r="J26" s="172"/>
      <c r="K26" s="173">
        <f>ROUND(E26*J26,2)</f>
        <v>0</v>
      </c>
      <c r="L26" s="173">
        <v>21</v>
      </c>
      <c r="M26" s="173">
        <f>G26*(1+L26/100)</f>
        <v>0</v>
      </c>
      <c r="N26" s="171">
        <v>0</v>
      </c>
      <c r="O26" s="171">
        <f>ROUND(E26*N26,2)</f>
        <v>0</v>
      </c>
      <c r="P26" s="171">
        <v>0</v>
      </c>
      <c r="Q26" s="171">
        <f>ROUND(E26*P26,2)</f>
        <v>0</v>
      </c>
      <c r="R26" s="173" t="s">
        <v>323</v>
      </c>
      <c r="S26" s="173" t="s">
        <v>266</v>
      </c>
      <c r="T26" s="174" t="s">
        <v>266</v>
      </c>
      <c r="U26" s="156">
        <v>0.2</v>
      </c>
      <c r="V26" s="156">
        <f>ROUND(E26*U26,2)</f>
        <v>0.43</v>
      </c>
      <c r="W26" s="156"/>
      <c r="X26" s="156" t="s">
        <v>253</v>
      </c>
      <c r="Y26" s="156" t="s">
        <v>182</v>
      </c>
      <c r="Z26" s="146"/>
      <c r="AA26" s="146"/>
      <c r="AB26" s="146"/>
      <c r="AC26" s="146"/>
      <c r="AD26" s="146"/>
      <c r="AE26" s="146"/>
      <c r="AF26" s="146"/>
      <c r="AG26" s="146" t="s">
        <v>267</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2" x14ac:dyDescent="0.25">
      <c r="A27" s="153"/>
      <c r="B27" s="154"/>
      <c r="C27" s="524" t="s">
        <v>879</v>
      </c>
      <c r="D27" s="525"/>
      <c r="E27" s="525"/>
      <c r="F27" s="525"/>
      <c r="G27" s="525"/>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2" x14ac:dyDescent="0.25">
      <c r="A28" s="153"/>
      <c r="B28" s="154"/>
      <c r="C28" s="515" t="s">
        <v>880</v>
      </c>
      <c r="D28" s="516"/>
      <c r="E28" s="516"/>
      <c r="F28" s="516"/>
      <c r="G28" s="516"/>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185</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2" x14ac:dyDescent="0.25">
      <c r="A29" s="153"/>
      <c r="B29" s="154"/>
      <c r="C29" s="191" t="s">
        <v>1053</v>
      </c>
      <c r="D29" s="189"/>
      <c r="E29" s="190">
        <v>2.16</v>
      </c>
      <c r="F29" s="156"/>
      <c r="G29" s="156"/>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271</v>
      </c>
      <c r="AH29" s="146">
        <v>0</v>
      </c>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68">
        <v>7</v>
      </c>
      <c r="B30" s="169" t="s">
        <v>392</v>
      </c>
      <c r="C30" s="184" t="s">
        <v>393</v>
      </c>
      <c r="D30" s="170" t="s">
        <v>343</v>
      </c>
      <c r="E30" s="171">
        <v>2.3239700000000001</v>
      </c>
      <c r="F30" s="172"/>
      <c r="G30" s="173">
        <f>ROUND(E30*F30,2)</f>
        <v>0</v>
      </c>
      <c r="H30" s="172"/>
      <c r="I30" s="173">
        <f>ROUND(E30*H30,2)</f>
        <v>0</v>
      </c>
      <c r="J30" s="172"/>
      <c r="K30" s="173">
        <f>ROUND(E30*J30,2)</f>
        <v>0</v>
      </c>
      <c r="L30" s="173">
        <v>21</v>
      </c>
      <c r="M30" s="173">
        <f>G30*(1+L30/100)</f>
        <v>0</v>
      </c>
      <c r="N30" s="171">
        <v>1.7</v>
      </c>
      <c r="O30" s="171">
        <f>ROUND(E30*N30,2)</f>
        <v>3.95</v>
      </c>
      <c r="P30" s="171">
        <v>0</v>
      </c>
      <c r="Q30" s="171">
        <f>ROUND(E30*P30,2)</f>
        <v>0</v>
      </c>
      <c r="R30" s="173" t="s">
        <v>323</v>
      </c>
      <c r="S30" s="173" t="s">
        <v>266</v>
      </c>
      <c r="T30" s="174" t="s">
        <v>266</v>
      </c>
      <c r="U30" s="156">
        <v>1.59</v>
      </c>
      <c r="V30" s="156">
        <f>ROUND(E30*U30,2)</f>
        <v>3.7</v>
      </c>
      <c r="W30" s="156"/>
      <c r="X30" s="156" t="s">
        <v>253</v>
      </c>
      <c r="Y30" s="156" t="s">
        <v>182</v>
      </c>
      <c r="Z30" s="146"/>
      <c r="AA30" s="146"/>
      <c r="AB30" s="146"/>
      <c r="AC30" s="146"/>
      <c r="AD30" s="146"/>
      <c r="AE30" s="146"/>
      <c r="AF30" s="146"/>
      <c r="AG30" s="146" t="s">
        <v>267</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ht="21" outlineLevel="2" x14ac:dyDescent="0.25">
      <c r="A31" s="153"/>
      <c r="B31" s="154"/>
      <c r="C31" s="524" t="s">
        <v>394</v>
      </c>
      <c r="D31" s="525"/>
      <c r="E31" s="525"/>
      <c r="F31" s="525"/>
      <c r="G31" s="525"/>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275</v>
      </c>
      <c r="AH31" s="146"/>
      <c r="AI31" s="146"/>
      <c r="AJ31" s="146"/>
      <c r="AK31" s="146"/>
      <c r="AL31" s="146"/>
      <c r="AM31" s="146"/>
      <c r="AN31" s="146"/>
      <c r="AO31" s="146"/>
      <c r="AP31" s="146"/>
      <c r="AQ31" s="146"/>
      <c r="AR31" s="146"/>
      <c r="AS31" s="146"/>
      <c r="AT31" s="146"/>
      <c r="AU31" s="146"/>
      <c r="AV31" s="146"/>
      <c r="AW31" s="146"/>
      <c r="AX31" s="146"/>
      <c r="AY31" s="146"/>
      <c r="AZ31" s="146"/>
      <c r="BA31" s="182" t="str">
        <f>C31</f>
        <v>sypaninou z vhodných hornin tř. 1 - 4 nebo materiálem připraveným podél výkopu ve vzdálenosti do 3 m od jeho kraje, pro jakoukoliv hloubku výkopu a jakoukoliv míru zhutnění,</v>
      </c>
      <c r="BB31" s="146"/>
      <c r="BC31" s="146"/>
      <c r="BD31" s="146"/>
      <c r="BE31" s="146"/>
      <c r="BF31" s="146"/>
      <c r="BG31" s="146"/>
      <c r="BH31" s="146"/>
    </row>
    <row r="32" spans="1:60" outlineLevel="2" x14ac:dyDescent="0.25">
      <c r="A32" s="153"/>
      <c r="B32" s="154"/>
      <c r="C32" s="191" t="s">
        <v>1054</v>
      </c>
      <c r="D32" s="189"/>
      <c r="E32" s="190">
        <v>2.4300000000000002</v>
      </c>
      <c r="F32" s="156"/>
      <c r="G32" s="156"/>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271</v>
      </c>
      <c r="AH32" s="146">
        <v>0</v>
      </c>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3" x14ac:dyDescent="0.25">
      <c r="A33" s="153"/>
      <c r="B33" s="154"/>
      <c r="C33" s="191" t="s">
        <v>1055</v>
      </c>
      <c r="D33" s="189"/>
      <c r="E33" s="190">
        <v>-0.10603</v>
      </c>
      <c r="F33" s="156"/>
      <c r="G33" s="15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271</v>
      </c>
      <c r="AH33" s="146">
        <v>0</v>
      </c>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68">
        <v>8</v>
      </c>
      <c r="B34" s="169" t="s">
        <v>410</v>
      </c>
      <c r="C34" s="184" t="s">
        <v>411</v>
      </c>
      <c r="D34" s="170" t="s">
        <v>343</v>
      </c>
      <c r="E34" s="171">
        <v>3.24</v>
      </c>
      <c r="F34" s="172"/>
      <c r="G34" s="173">
        <f>ROUND(E34*F34,2)</f>
        <v>0</v>
      </c>
      <c r="H34" s="172"/>
      <c r="I34" s="173">
        <f>ROUND(E34*H34,2)</f>
        <v>0</v>
      </c>
      <c r="J34" s="172"/>
      <c r="K34" s="173">
        <f>ROUND(E34*J34,2)</f>
        <v>0</v>
      </c>
      <c r="L34" s="173">
        <v>21</v>
      </c>
      <c r="M34" s="173">
        <f>G34*(1+L34/100)</f>
        <v>0</v>
      </c>
      <c r="N34" s="171">
        <v>0</v>
      </c>
      <c r="O34" s="171">
        <f>ROUND(E34*N34,2)</f>
        <v>0</v>
      </c>
      <c r="P34" s="171">
        <v>0</v>
      </c>
      <c r="Q34" s="171">
        <f>ROUND(E34*P34,2)</f>
        <v>0</v>
      </c>
      <c r="R34" s="173" t="s">
        <v>323</v>
      </c>
      <c r="S34" s="173" t="s">
        <v>266</v>
      </c>
      <c r="T34" s="174" t="s">
        <v>266</v>
      </c>
      <c r="U34" s="156">
        <v>0</v>
      </c>
      <c r="V34" s="156">
        <f>ROUND(E34*U34,2)</f>
        <v>0</v>
      </c>
      <c r="W34" s="156"/>
      <c r="X34" s="156" t="s">
        <v>253</v>
      </c>
      <c r="Y34" s="156" t="s">
        <v>182</v>
      </c>
      <c r="Z34" s="146"/>
      <c r="AA34" s="146"/>
      <c r="AB34" s="146"/>
      <c r="AC34" s="146"/>
      <c r="AD34" s="146"/>
      <c r="AE34" s="146"/>
      <c r="AF34" s="146"/>
      <c r="AG34" s="146" t="s">
        <v>254</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2" x14ac:dyDescent="0.25">
      <c r="A35" s="153"/>
      <c r="B35" s="154"/>
      <c r="C35" s="191" t="s">
        <v>1056</v>
      </c>
      <c r="D35" s="189"/>
      <c r="E35" s="190">
        <v>3.24</v>
      </c>
      <c r="F35" s="156"/>
      <c r="G35" s="156"/>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271</v>
      </c>
      <c r="AH35" s="146">
        <v>5</v>
      </c>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x14ac:dyDescent="0.25">
      <c r="A36" s="161" t="s">
        <v>174</v>
      </c>
      <c r="B36" s="162" t="s">
        <v>91</v>
      </c>
      <c r="C36" s="183" t="s">
        <v>92</v>
      </c>
      <c r="D36" s="163"/>
      <c r="E36" s="164"/>
      <c r="F36" s="165"/>
      <c r="G36" s="165">
        <f>SUMIF(AG37:AG41,"&lt;&gt;NOR",G37:G41)</f>
        <v>0</v>
      </c>
      <c r="H36" s="165"/>
      <c r="I36" s="165">
        <f>SUM(I37:I41)</f>
        <v>0</v>
      </c>
      <c r="J36" s="165"/>
      <c r="K36" s="165">
        <f>SUM(K37:K41)</f>
        <v>0</v>
      </c>
      <c r="L36" s="165"/>
      <c r="M36" s="165">
        <f>SUM(M37:M41)</f>
        <v>0</v>
      </c>
      <c r="N36" s="164"/>
      <c r="O36" s="164">
        <f>SUM(O37:O41)</f>
        <v>1.33</v>
      </c>
      <c r="P36" s="164"/>
      <c r="Q36" s="164">
        <f>SUM(Q37:Q41)</f>
        <v>0</v>
      </c>
      <c r="R36" s="165"/>
      <c r="S36" s="165"/>
      <c r="T36" s="166"/>
      <c r="U36" s="160"/>
      <c r="V36" s="160">
        <f>SUM(V37:V41)</f>
        <v>1.1399999999999999</v>
      </c>
      <c r="W36" s="160"/>
      <c r="X36" s="160"/>
      <c r="Y36" s="160"/>
      <c r="AG36" t="s">
        <v>175</v>
      </c>
    </row>
    <row r="37" spans="1:60" outlineLevel="1" x14ac:dyDescent="0.25">
      <c r="A37" s="168">
        <v>9</v>
      </c>
      <c r="B37" s="169" t="s">
        <v>428</v>
      </c>
      <c r="C37" s="184" t="s">
        <v>429</v>
      </c>
      <c r="D37" s="170" t="s">
        <v>283</v>
      </c>
      <c r="E37" s="171">
        <v>6</v>
      </c>
      <c r="F37" s="172"/>
      <c r="G37" s="173">
        <f>ROUND(E37*F37,2)</f>
        <v>0</v>
      </c>
      <c r="H37" s="172"/>
      <c r="I37" s="173">
        <f>ROUND(E37*H37,2)</f>
        <v>0</v>
      </c>
      <c r="J37" s="172"/>
      <c r="K37" s="173">
        <f>ROUND(E37*J37,2)</f>
        <v>0</v>
      </c>
      <c r="L37" s="173">
        <v>21</v>
      </c>
      <c r="M37" s="173">
        <f>G37*(1+L37/100)</f>
        <v>0</v>
      </c>
      <c r="N37" s="171">
        <v>0.22106999999999999</v>
      </c>
      <c r="O37" s="171">
        <f>ROUND(E37*N37,2)</f>
        <v>1.33</v>
      </c>
      <c r="P37" s="171">
        <v>0</v>
      </c>
      <c r="Q37" s="171">
        <f>ROUND(E37*P37,2)</f>
        <v>0</v>
      </c>
      <c r="R37" s="173" t="s">
        <v>430</v>
      </c>
      <c r="S37" s="173" t="s">
        <v>266</v>
      </c>
      <c r="T37" s="174" t="s">
        <v>266</v>
      </c>
      <c r="U37" s="156">
        <v>0.19</v>
      </c>
      <c r="V37" s="156">
        <f>ROUND(E37*U37,2)</f>
        <v>1.1399999999999999</v>
      </c>
      <c r="W37" s="156"/>
      <c r="X37" s="156" t="s">
        <v>253</v>
      </c>
      <c r="Y37" s="156" t="s">
        <v>182</v>
      </c>
      <c r="Z37" s="146"/>
      <c r="AA37" s="146"/>
      <c r="AB37" s="146"/>
      <c r="AC37" s="146"/>
      <c r="AD37" s="146"/>
      <c r="AE37" s="146"/>
      <c r="AF37" s="146"/>
      <c r="AG37" s="146" t="s">
        <v>267</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524" t="s">
        <v>431</v>
      </c>
      <c r="D38" s="525"/>
      <c r="E38" s="525"/>
      <c r="F38" s="525"/>
      <c r="G38" s="525"/>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275</v>
      </c>
      <c r="AH38" s="146"/>
      <c r="AI38" s="146"/>
      <c r="AJ38" s="146"/>
      <c r="AK38" s="146"/>
      <c r="AL38" s="146"/>
      <c r="AM38" s="146"/>
      <c r="AN38" s="146"/>
      <c r="AO38" s="146"/>
      <c r="AP38" s="146"/>
      <c r="AQ38" s="146"/>
      <c r="AR38" s="146"/>
      <c r="AS38" s="146"/>
      <c r="AT38" s="146"/>
      <c r="AU38" s="146"/>
      <c r="AV38" s="146"/>
      <c r="AW38" s="146"/>
      <c r="AX38" s="146"/>
      <c r="AY38" s="146"/>
      <c r="AZ38" s="146"/>
      <c r="BA38" s="182" t="str">
        <f>C38</f>
        <v>se zřízením štěrkopískového lože pod trubky a s jejich obsypem v průměrném celkovém množství do 0,15 m3/m,</v>
      </c>
      <c r="BB38" s="146"/>
      <c r="BC38" s="146"/>
      <c r="BD38" s="146"/>
      <c r="BE38" s="146"/>
      <c r="BF38" s="146"/>
      <c r="BG38" s="146"/>
      <c r="BH38" s="146"/>
    </row>
    <row r="39" spans="1:60" outlineLevel="2" x14ac:dyDescent="0.25">
      <c r="A39" s="153"/>
      <c r="B39" s="154"/>
      <c r="C39" s="191" t="s">
        <v>1057</v>
      </c>
      <c r="D39" s="189"/>
      <c r="E39" s="190">
        <v>6</v>
      </c>
      <c r="F39" s="156"/>
      <c r="G39" s="156"/>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271</v>
      </c>
      <c r="AH39" s="146">
        <v>0</v>
      </c>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ht="20.399999999999999" outlineLevel="1" x14ac:dyDescent="0.25">
      <c r="A40" s="168">
        <v>10</v>
      </c>
      <c r="B40" s="169" t="s">
        <v>906</v>
      </c>
      <c r="C40" s="184" t="s">
        <v>1058</v>
      </c>
      <c r="D40" s="170" t="s">
        <v>283</v>
      </c>
      <c r="E40" s="171">
        <v>6</v>
      </c>
      <c r="F40" s="172"/>
      <c r="G40" s="173">
        <f>ROUND(E40*F40,2)</f>
        <v>0</v>
      </c>
      <c r="H40" s="172"/>
      <c r="I40" s="173">
        <f>ROUND(E40*H40,2)</f>
        <v>0</v>
      </c>
      <c r="J40" s="172"/>
      <c r="K40" s="173">
        <f>ROUND(E40*J40,2)</f>
        <v>0</v>
      </c>
      <c r="L40" s="173">
        <v>21</v>
      </c>
      <c r="M40" s="173">
        <f>G40*(1+L40/100)</f>
        <v>0</v>
      </c>
      <c r="N40" s="171">
        <v>4.8000000000000001E-4</v>
      </c>
      <c r="O40" s="171">
        <f>ROUND(E40*N40,2)</f>
        <v>0</v>
      </c>
      <c r="P40" s="171">
        <v>0</v>
      </c>
      <c r="Q40" s="171">
        <f>ROUND(E40*P40,2)</f>
        <v>0</v>
      </c>
      <c r="R40" s="173" t="s">
        <v>477</v>
      </c>
      <c r="S40" s="173" t="s">
        <v>266</v>
      </c>
      <c r="T40" s="174" t="s">
        <v>266</v>
      </c>
      <c r="U40" s="156">
        <v>0</v>
      </c>
      <c r="V40" s="156">
        <f>ROUND(E40*U40,2)</f>
        <v>0</v>
      </c>
      <c r="W40" s="156"/>
      <c r="X40" s="156" t="s">
        <v>478</v>
      </c>
      <c r="Y40" s="156" t="s">
        <v>182</v>
      </c>
      <c r="Z40" s="146"/>
      <c r="AA40" s="146"/>
      <c r="AB40" s="146"/>
      <c r="AC40" s="146"/>
      <c r="AD40" s="146"/>
      <c r="AE40" s="146"/>
      <c r="AF40" s="146"/>
      <c r="AG40" s="146" t="s">
        <v>672</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191" t="s">
        <v>1057</v>
      </c>
      <c r="D41" s="189"/>
      <c r="E41" s="190">
        <v>6</v>
      </c>
      <c r="F41" s="156"/>
      <c r="G41" s="156"/>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271</v>
      </c>
      <c r="AH41" s="146">
        <v>0</v>
      </c>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x14ac:dyDescent="0.25">
      <c r="A42" s="161" t="s">
        <v>174</v>
      </c>
      <c r="B42" s="162" t="s">
        <v>95</v>
      </c>
      <c r="C42" s="183" t="s">
        <v>96</v>
      </c>
      <c r="D42" s="163"/>
      <c r="E42" s="164"/>
      <c r="F42" s="165"/>
      <c r="G42" s="165">
        <f>SUMIF(AG43:AG45,"&lt;&gt;NOR",G43:G45)</f>
        <v>0</v>
      </c>
      <c r="H42" s="165"/>
      <c r="I42" s="165">
        <f>SUM(I43:I45)</f>
        <v>0</v>
      </c>
      <c r="J42" s="165"/>
      <c r="K42" s="165">
        <f>SUM(K43:K45)</f>
        <v>0</v>
      </c>
      <c r="L42" s="165"/>
      <c r="M42" s="165">
        <f>SUM(M43:M45)</f>
        <v>0</v>
      </c>
      <c r="N42" s="164"/>
      <c r="O42" s="164">
        <f>SUM(O43:O45)</f>
        <v>1.53</v>
      </c>
      <c r="P42" s="164"/>
      <c r="Q42" s="164">
        <f>SUM(Q43:Q45)</f>
        <v>0</v>
      </c>
      <c r="R42" s="165"/>
      <c r="S42" s="165"/>
      <c r="T42" s="166"/>
      <c r="U42" s="160"/>
      <c r="V42" s="160">
        <f>SUM(V43:V45)</f>
        <v>1.38</v>
      </c>
      <c r="W42" s="160"/>
      <c r="X42" s="160"/>
      <c r="Y42" s="160"/>
      <c r="AG42" t="s">
        <v>175</v>
      </c>
    </row>
    <row r="43" spans="1:60" outlineLevel="1" x14ac:dyDescent="0.25">
      <c r="A43" s="168">
        <v>11</v>
      </c>
      <c r="B43" s="169" t="s">
        <v>910</v>
      </c>
      <c r="C43" s="184" t="s">
        <v>911</v>
      </c>
      <c r="D43" s="170" t="s">
        <v>343</v>
      </c>
      <c r="E43" s="171">
        <v>0.81</v>
      </c>
      <c r="F43" s="172"/>
      <c r="G43" s="173">
        <f>ROUND(E43*F43,2)</f>
        <v>0</v>
      </c>
      <c r="H43" s="172"/>
      <c r="I43" s="173">
        <f>ROUND(E43*H43,2)</f>
        <v>0</v>
      </c>
      <c r="J43" s="172"/>
      <c r="K43" s="173">
        <f>ROUND(E43*J43,2)</f>
        <v>0</v>
      </c>
      <c r="L43" s="173">
        <v>21</v>
      </c>
      <c r="M43" s="173">
        <f>G43*(1+L43/100)</f>
        <v>0</v>
      </c>
      <c r="N43" s="171">
        <v>1.8907700000000001</v>
      </c>
      <c r="O43" s="171">
        <f>ROUND(E43*N43,2)</f>
        <v>1.53</v>
      </c>
      <c r="P43" s="171">
        <v>0</v>
      </c>
      <c r="Q43" s="171">
        <f>ROUND(E43*P43,2)</f>
        <v>0</v>
      </c>
      <c r="R43" s="173" t="s">
        <v>430</v>
      </c>
      <c r="S43" s="173" t="s">
        <v>266</v>
      </c>
      <c r="T43" s="174" t="s">
        <v>266</v>
      </c>
      <c r="U43" s="156">
        <v>1.7</v>
      </c>
      <c r="V43" s="156">
        <f>ROUND(E43*U43,2)</f>
        <v>1.38</v>
      </c>
      <c r="W43" s="156"/>
      <c r="X43" s="156" t="s">
        <v>253</v>
      </c>
      <c r="Y43" s="156" t="s">
        <v>182</v>
      </c>
      <c r="Z43" s="146"/>
      <c r="AA43" s="146"/>
      <c r="AB43" s="146"/>
      <c r="AC43" s="146"/>
      <c r="AD43" s="146"/>
      <c r="AE43" s="146"/>
      <c r="AF43" s="146"/>
      <c r="AG43" s="146" t="s">
        <v>912</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24" t="s">
        <v>913</v>
      </c>
      <c r="D44" s="525"/>
      <c r="E44" s="525"/>
      <c r="F44" s="525"/>
      <c r="G44" s="52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191" t="s">
        <v>1059</v>
      </c>
      <c r="D45" s="189"/>
      <c r="E45" s="190">
        <v>0.81</v>
      </c>
      <c r="F45" s="156"/>
      <c r="G45" s="156"/>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271</v>
      </c>
      <c r="AH45" s="146">
        <v>0</v>
      </c>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x14ac:dyDescent="0.25">
      <c r="A46" s="161" t="s">
        <v>174</v>
      </c>
      <c r="B46" s="162" t="s">
        <v>103</v>
      </c>
      <c r="C46" s="183" t="s">
        <v>104</v>
      </c>
      <c r="D46" s="163"/>
      <c r="E46" s="164"/>
      <c r="F46" s="165"/>
      <c r="G46" s="165">
        <f>SUMIF(AG47:AG54,"&lt;&gt;NOR",G47:G54)</f>
        <v>0</v>
      </c>
      <c r="H46" s="165"/>
      <c r="I46" s="165">
        <f>SUM(I47:I54)</f>
        <v>0</v>
      </c>
      <c r="J46" s="165"/>
      <c r="K46" s="165">
        <f>SUM(K47:K54)</f>
        <v>0</v>
      </c>
      <c r="L46" s="165"/>
      <c r="M46" s="165">
        <f>SUM(M47:M54)</f>
        <v>0</v>
      </c>
      <c r="N46" s="164"/>
      <c r="O46" s="164">
        <f>SUM(O47:O54)</f>
        <v>0.03</v>
      </c>
      <c r="P46" s="164"/>
      <c r="Q46" s="164">
        <f>SUM(Q47:Q54)</f>
        <v>0</v>
      </c>
      <c r="R46" s="165"/>
      <c r="S46" s="165"/>
      <c r="T46" s="166"/>
      <c r="U46" s="160"/>
      <c r="V46" s="160">
        <f>SUM(V47:V54)</f>
        <v>1.7899999999999998</v>
      </c>
      <c r="W46" s="160"/>
      <c r="X46" s="160"/>
      <c r="Y46" s="160"/>
      <c r="AG46" t="s">
        <v>175</v>
      </c>
    </row>
    <row r="47" spans="1:60" ht="20.399999999999999" outlineLevel="1" x14ac:dyDescent="0.25">
      <c r="A47" s="168">
        <v>12</v>
      </c>
      <c r="B47" s="169" t="s">
        <v>1060</v>
      </c>
      <c r="C47" s="184" t="s">
        <v>1061</v>
      </c>
      <c r="D47" s="170" t="s">
        <v>283</v>
      </c>
      <c r="E47" s="171">
        <v>6</v>
      </c>
      <c r="F47" s="172"/>
      <c r="G47" s="173">
        <f>ROUND(E47*F47,2)</f>
        <v>0</v>
      </c>
      <c r="H47" s="172"/>
      <c r="I47" s="173">
        <f>ROUND(E47*H47,2)</f>
        <v>0</v>
      </c>
      <c r="J47" s="172"/>
      <c r="K47" s="173">
        <f>ROUND(E47*J47,2)</f>
        <v>0</v>
      </c>
      <c r="L47" s="173">
        <v>21</v>
      </c>
      <c r="M47" s="173">
        <f>G47*(1+L47/100)</f>
        <v>0</v>
      </c>
      <c r="N47" s="171">
        <v>1E-4</v>
      </c>
      <c r="O47" s="171">
        <f>ROUND(E47*N47,2)</f>
        <v>0</v>
      </c>
      <c r="P47" s="171">
        <v>0</v>
      </c>
      <c r="Q47" s="171">
        <f>ROUND(E47*P47,2)</f>
        <v>0</v>
      </c>
      <c r="R47" s="173" t="s">
        <v>430</v>
      </c>
      <c r="S47" s="173" t="s">
        <v>266</v>
      </c>
      <c r="T47" s="174" t="s">
        <v>266</v>
      </c>
      <c r="U47" s="156">
        <v>0.11899999999999999</v>
      </c>
      <c r="V47" s="156">
        <f>ROUND(E47*U47,2)</f>
        <v>0.71</v>
      </c>
      <c r="W47" s="156"/>
      <c r="X47" s="156" t="s">
        <v>253</v>
      </c>
      <c r="Y47" s="156" t="s">
        <v>182</v>
      </c>
      <c r="Z47" s="146"/>
      <c r="AA47" s="146"/>
      <c r="AB47" s="146"/>
      <c r="AC47" s="146"/>
      <c r="AD47" s="146"/>
      <c r="AE47" s="146"/>
      <c r="AF47" s="146"/>
      <c r="AG47" s="146" t="s">
        <v>254</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524" t="s">
        <v>913</v>
      </c>
      <c r="D48" s="525"/>
      <c r="E48" s="525"/>
      <c r="F48" s="525"/>
      <c r="G48" s="52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275</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2" x14ac:dyDescent="0.25">
      <c r="A49" s="153"/>
      <c r="B49" s="154"/>
      <c r="C49" s="191" t="s">
        <v>1057</v>
      </c>
      <c r="D49" s="189"/>
      <c r="E49" s="190">
        <v>6</v>
      </c>
      <c r="F49" s="156"/>
      <c r="G49" s="156"/>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271</v>
      </c>
      <c r="AH49" s="146">
        <v>0</v>
      </c>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75">
        <v>13</v>
      </c>
      <c r="B50" s="176" t="s">
        <v>1062</v>
      </c>
      <c r="C50" s="185" t="s">
        <v>1063</v>
      </c>
      <c r="D50" s="177" t="s">
        <v>1064</v>
      </c>
      <c r="E50" s="178">
        <v>1</v>
      </c>
      <c r="F50" s="179"/>
      <c r="G50" s="180">
        <f>ROUND(E50*F50,2)</f>
        <v>0</v>
      </c>
      <c r="H50" s="179"/>
      <c r="I50" s="180">
        <f>ROUND(E50*H50,2)</f>
        <v>0</v>
      </c>
      <c r="J50" s="179"/>
      <c r="K50" s="180">
        <f>ROUND(E50*J50,2)</f>
        <v>0</v>
      </c>
      <c r="L50" s="180">
        <v>21</v>
      </c>
      <c r="M50" s="180">
        <f>G50*(1+L50/100)</f>
        <v>0</v>
      </c>
      <c r="N50" s="178">
        <v>0</v>
      </c>
      <c r="O50" s="178">
        <f>ROUND(E50*N50,2)</f>
        <v>0</v>
      </c>
      <c r="P50" s="178">
        <v>0</v>
      </c>
      <c r="Q50" s="178">
        <f>ROUND(E50*P50,2)</f>
        <v>0</v>
      </c>
      <c r="R50" s="180" t="s">
        <v>430</v>
      </c>
      <c r="S50" s="180" t="s">
        <v>266</v>
      </c>
      <c r="T50" s="181" t="s">
        <v>266</v>
      </c>
      <c r="U50" s="156">
        <v>0.9</v>
      </c>
      <c r="V50" s="156">
        <f>ROUND(E50*U50,2)</f>
        <v>0.9</v>
      </c>
      <c r="W50" s="156"/>
      <c r="X50" s="156" t="s">
        <v>253</v>
      </c>
      <c r="Y50" s="156" t="s">
        <v>182</v>
      </c>
      <c r="Z50" s="146"/>
      <c r="AA50" s="146"/>
      <c r="AB50" s="146"/>
      <c r="AC50" s="146"/>
      <c r="AD50" s="146"/>
      <c r="AE50" s="146"/>
      <c r="AF50" s="146"/>
      <c r="AG50" s="146" t="s">
        <v>267</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68">
        <v>14</v>
      </c>
      <c r="B51" s="169" t="s">
        <v>517</v>
      </c>
      <c r="C51" s="184" t="s">
        <v>518</v>
      </c>
      <c r="D51" s="170" t="s">
        <v>283</v>
      </c>
      <c r="E51" s="171">
        <v>6</v>
      </c>
      <c r="F51" s="172"/>
      <c r="G51" s="173">
        <f>ROUND(E51*F51,2)</f>
        <v>0</v>
      </c>
      <c r="H51" s="172"/>
      <c r="I51" s="173">
        <f>ROUND(E51*H51,2)</f>
        <v>0</v>
      </c>
      <c r="J51" s="172"/>
      <c r="K51" s="173">
        <f>ROUND(E51*J51,2)</f>
        <v>0</v>
      </c>
      <c r="L51" s="173">
        <v>21</v>
      </c>
      <c r="M51" s="173">
        <f>G51*(1+L51/100)</f>
        <v>0</v>
      </c>
      <c r="N51" s="171">
        <v>0</v>
      </c>
      <c r="O51" s="171">
        <f>ROUND(E51*N51,2)</f>
        <v>0</v>
      </c>
      <c r="P51" s="171">
        <v>0</v>
      </c>
      <c r="Q51" s="171">
        <f>ROUND(E51*P51,2)</f>
        <v>0</v>
      </c>
      <c r="R51" s="173" t="s">
        <v>430</v>
      </c>
      <c r="S51" s="173" t="s">
        <v>266</v>
      </c>
      <c r="T51" s="174" t="s">
        <v>266</v>
      </c>
      <c r="U51" s="156">
        <v>0.03</v>
      </c>
      <c r="V51" s="156">
        <f>ROUND(E51*U51,2)</f>
        <v>0.18</v>
      </c>
      <c r="W51" s="156"/>
      <c r="X51" s="156" t="s">
        <v>253</v>
      </c>
      <c r="Y51" s="156" t="s">
        <v>182</v>
      </c>
      <c r="Z51" s="146"/>
      <c r="AA51" s="146"/>
      <c r="AB51" s="146"/>
      <c r="AC51" s="146"/>
      <c r="AD51" s="146"/>
      <c r="AE51" s="146"/>
      <c r="AF51" s="146"/>
      <c r="AG51" s="146" t="s">
        <v>254</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191" t="s">
        <v>1057</v>
      </c>
      <c r="D52" s="189"/>
      <c r="E52" s="190">
        <v>6</v>
      </c>
      <c r="F52" s="156"/>
      <c r="G52" s="15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271</v>
      </c>
      <c r="AH52" s="146">
        <v>0</v>
      </c>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ht="30.6" outlineLevel="1" x14ac:dyDescent="0.25">
      <c r="A53" s="168">
        <v>15</v>
      </c>
      <c r="B53" s="169" t="s">
        <v>1065</v>
      </c>
      <c r="C53" s="184" t="s">
        <v>1066</v>
      </c>
      <c r="D53" s="170" t="s">
        <v>257</v>
      </c>
      <c r="E53" s="171">
        <v>6</v>
      </c>
      <c r="F53" s="172"/>
      <c r="G53" s="173">
        <f>ROUND(E53*F53,2)</f>
        <v>0</v>
      </c>
      <c r="H53" s="172"/>
      <c r="I53" s="173">
        <f>ROUND(E53*H53,2)</f>
        <v>0</v>
      </c>
      <c r="J53" s="172"/>
      <c r="K53" s="173">
        <f>ROUND(E53*J53,2)</f>
        <v>0</v>
      </c>
      <c r="L53" s="173">
        <v>21</v>
      </c>
      <c r="M53" s="173">
        <f>G53*(1+L53/100)</f>
        <v>0</v>
      </c>
      <c r="N53" s="171">
        <v>5.1000000000000004E-3</v>
      </c>
      <c r="O53" s="171">
        <f>ROUND(E53*N53,2)</f>
        <v>0.03</v>
      </c>
      <c r="P53" s="171">
        <v>0</v>
      </c>
      <c r="Q53" s="171">
        <f>ROUND(E53*P53,2)</f>
        <v>0</v>
      </c>
      <c r="R53" s="173" t="s">
        <v>477</v>
      </c>
      <c r="S53" s="173" t="s">
        <v>266</v>
      </c>
      <c r="T53" s="174" t="s">
        <v>266</v>
      </c>
      <c r="U53" s="156">
        <v>0</v>
      </c>
      <c r="V53" s="156">
        <f>ROUND(E53*U53,2)</f>
        <v>0</v>
      </c>
      <c r="W53" s="156"/>
      <c r="X53" s="156" t="s">
        <v>478</v>
      </c>
      <c r="Y53" s="156" t="s">
        <v>182</v>
      </c>
      <c r="Z53" s="146"/>
      <c r="AA53" s="146"/>
      <c r="AB53" s="146"/>
      <c r="AC53" s="146"/>
      <c r="AD53" s="146"/>
      <c r="AE53" s="146"/>
      <c r="AF53" s="146"/>
      <c r="AG53" s="146" t="s">
        <v>672</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2" x14ac:dyDescent="0.25">
      <c r="A54" s="153"/>
      <c r="B54" s="154"/>
      <c r="C54" s="191" t="s">
        <v>1067</v>
      </c>
      <c r="D54" s="189"/>
      <c r="E54" s="190">
        <v>6</v>
      </c>
      <c r="F54" s="156"/>
      <c r="G54" s="156"/>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271</v>
      </c>
      <c r="AH54" s="146">
        <v>0</v>
      </c>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x14ac:dyDescent="0.25">
      <c r="A55" s="161" t="s">
        <v>174</v>
      </c>
      <c r="B55" s="162" t="s">
        <v>107</v>
      </c>
      <c r="C55" s="183" t="s">
        <v>108</v>
      </c>
      <c r="D55" s="163"/>
      <c r="E55" s="164"/>
      <c r="F55" s="165"/>
      <c r="G55" s="165">
        <f>SUMIF(AG56:AG60,"&lt;&gt;NOR",G56:G60)</f>
        <v>0</v>
      </c>
      <c r="H55" s="165"/>
      <c r="I55" s="165">
        <f>SUM(I56:I60)</f>
        <v>0</v>
      </c>
      <c r="J55" s="165"/>
      <c r="K55" s="165">
        <f>SUM(K56:K60)</f>
        <v>0</v>
      </c>
      <c r="L55" s="165"/>
      <c r="M55" s="165">
        <f>SUM(M56:M60)</f>
        <v>0</v>
      </c>
      <c r="N55" s="164"/>
      <c r="O55" s="164">
        <f>SUM(O56:O60)</f>
        <v>0.81</v>
      </c>
      <c r="P55" s="164"/>
      <c r="Q55" s="164">
        <f>SUM(Q56:Q60)</f>
        <v>0</v>
      </c>
      <c r="R55" s="165"/>
      <c r="S55" s="165"/>
      <c r="T55" s="166"/>
      <c r="U55" s="160"/>
      <c r="V55" s="160">
        <f>SUM(V56:V60)</f>
        <v>0</v>
      </c>
      <c r="W55" s="160"/>
      <c r="X55" s="160"/>
      <c r="Y55" s="160"/>
      <c r="AG55" t="s">
        <v>175</v>
      </c>
    </row>
    <row r="56" spans="1:60" outlineLevel="1" x14ac:dyDescent="0.25">
      <c r="A56" s="175">
        <v>16</v>
      </c>
      <c r="B56" s="176" t="s">
        <v>1068</v>
      </c>
      <c r="C56" s="185" t="s">
        <v>1069</v>
      </c>
      <c r="D56" s="177" t="s">
        <v>290</v>
      </c>
      <c r="E56" s="178">
        <v>1</v>
      </c>
      <c r="F56" s="179"/>
      <c r="G56" s="180">
        <f>ROUND(E56*F56,2)</f>
        <v>0</v>
      </c>
      <c r="H56" s="179"/>
      <c r="I56" s="180">
        <f>ROUND(E56*H56,2)</f>
        <v>0</v>
      </c>
      <c r="J56" s="179"/>
      <c r="K56" s="180">
        <f>ROUND(E56*J56,2)</f>
        <v>0</v>
      </c>
      <c r="L56" s="180">
        <v>21</v>
      </c>
      <c r="M56" s="180">
        <f>G56*(1+L56/100)</f>
        <v>0</v>
      </c>
      <c r="N56" s="178">
        <v>0</v>
      </c>
      <c r="O56" s="178">
        <f>ROUND(E56*N56,2)</f>
        <v>0</v>
      </c>
      <c r="P56" s="178">
        <v>0</v>
      </c>
      <c r="Q56" s="178">
        <f>ROUND(E56*P56,2)</f>
        <v>0</v>
      </c>
      <c r="R56" s="180"/>
      <c r="S56" s="180" t="s">
        <v>179</v>
      </c>
      <c r="T56" s="181" t="s">
        <v>180</v>
      </c>
      <c r="U56" s="156">
        <v>0</v>
      </c>
      <c r="V56" s="156">
        <f>ROUND(E56*U56,2)</f>
        <v>0</v>
      </c>
      <c r="W56" s="156"/>
      <c r="X56" s="156" t="s">
        <v>253</v>
      </c>
      <c r="Y56" s="156" t="s">
        <v>182</v>
      </c>
      <c r="Z56" s="146"/>
      <c r="AA56" s="146"/>
      <c r="AB56" s="146"/>
      <c r="AC56" s="146"/>
      <c r="AD56" s="146"/>
      <c r="AE56" s="146"/>
      <c r="AF56" s="146"/>
      <c r="AG56" s="146" t="s">
        <v>254</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1" x14ac:dyDescent="0.25">
      <c r="A57" s="168">
        <v>17</v>
      </c>
      <c r="B57" s="169" t="s">
        <v>1070</v>
      </c>
      <c r="C57" s="184" t="s">
        <v>1071</v>
      </c>
      <c r="D57" s="170" t="s">
        <v>290</v>
      </c>
      <c r="E57" s="171">
        <v>1</v>
      </c>
      <c r="F57" s="172"/>
      <c r="G57" s="173">
        <f>ROUND(E57*F57,2)</f>
        <v>0</v>
      </c>
      <c r="H57" s="172"/>
      <c r="I57" s="173">
        <f>ROUND(E57*H57,2)</f>
        <v>0</v>
      </c>
      <c r="J57" s="172"/>
      <c r="K57" s="173">
        <f>ROUND(E57*J57,2)</f>
        <v>0</v>
      </c>
      <c r="L57" s="173">
        <v>21</v>
      </c>
      <c r="M57" s="173">
        <f>G57*(1+L57/100)</f>
        <v>0</v>
      </c>
      <c r="N57" s="171">
        <v>0</v>
      </c>
      <c r="O57" s="171">
        <f>ROUND(E57*N57,2)</f>
        <v>0</v>
      </c>
      <c r="P57" s="171">
        <v>0</v>
      </c>
      <c r="Q57" s="171">
        <f>ROUND(E57*P57,2)</f>
        <v>0</v>
      </c>
      <c r="R57" s="173"/>
      <c r="S57" s="173" t="s">
        <v>179</v>
      </c>
      <c r="T57" s="174" t="s">
        <v>180</v>
      </c>
      <c r="U57" s="156">
        <v>0</v>
      </c>
      <c r="V57" s="156">
        <f>ROUND(E57*U57,2)</f>
        <v>0</v>
      </c>
      <c r="W57" s="156"/>
      <c r="X57" s="156" t="s">
        <v>253</v>
      </c>
      <c r="Y57" s="156" t="s">
        <v>182</v>
      </c>
      <c r="Z57" s="146"/>
      <c r="AA57" s="146"/>
      <c r="AB57" s="146"/>
      <c r="AC57" s="146"/>
      <c r="AD57" s="146"/>
      <c r="AE57" s="146"/>
      <c r="AF57" s="146"/>
      <c r="AG57" s="146" t="s">
        <v>254</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2" x14ac:dyDescent="0.25">
      <c r="A58" s="153"/>
      <c r="B58" s="154"/>
      <c r="C58" s="513" t="s">
        <v>1072</v>
      </c>
      <c r="D58" s="514"/>
      <c r="E58" s="514"/>
      <c r="F58" s="514"/>
      <c r="G58" s="514"/>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185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ht="20.399999999999999" outlineLevel="1" x14ac:dyDescent="0.25">
      <c r="A59" s="168">
        <v>18</v>
      </c>
      <c r="B59" s="169" t="s">
        <v>1073</v>
      </c>
      <c r="C59" s="184" t="s">
        <v>1074</v>
      </c>
      <c r="D59" s="170" t="s">
        <v>257</v>
      </c>
      <c r="E59" s="171">
        <v>1</v>
      </c>
      <c r="F59" s="172"/>
      <c r="G59" s="173">
        <f>ROUND(E59*F59,2)</f>
        <v>0</v>
      </c>
      <c r="H59" s="172"/>
      <c r="I59" s="173">
        <f>ROUND(E59*H59,2)</f>
        <v>0</v>
      </c>
      <c r="J59" s="172"/>
      <c r="K59" s="173">
        <f>ROUND(E59*J59,2)</f>
        <v>0</v>
      </c>
      <c r="L59" s="173">
        <v>21</v>
      </c>
      <c r="M59" s="173">
        <f>G59*(1+L59/100)</f>
        <v>0</v>
      </c>
      <c r="N59" s="171">
        <v>0.80964999999999998</v>
      </c>
      <c r="O59" s="171">
        <f>ROUND(E59*N59,2)</f>
        <v>0.81</v>
      </c>
      <c r="P59" s="171">
        <v>0</v>
      </c>
      <c r="Q59" s="171">
        <f>ROUND(E59*P59,2)</f>
        <v>0</v>
      </c>
      <c r="R59" s="173"/>
      <c r="S59" s="173" t="s">
        <v>179</v>
      </c>
      <c r="T59" s="174" t="s">
        <v>180</v>
      </c>
      <c r="U59" s="156">
        <v>0</v>
      </c>
      <c r="V59" s="156">
        <f>ROUND(E59*U59,2)</f>
        <v>0</v>
      </c>
      <c r="W59" s="156"/>
      <c r="X59" s="156" t="s">
        <v>258</v>
      </c>
      <c r="Y59" s="156" t="s">
        <v>182</v>
      </c>
      <c r="Z59" s="146"/>
      <c r="AA59" s="146"/>
      <c r="AB59" s="146"/>
      <c r="AC59" s="146"/>
      <c r="AD59" s="146"/>
      <c r="AE59" s="146"/>
      <c r="AF59" s="146"/>
      <c r="AG59" s="146" t="s">
        <v>259</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2" x14ac:dyDescent="0.25">
      <c r="A60" s="153"/>
      <c r="B60" s="154"/>
      <c r="C60" s="513" t="s">
        <v>1075</v>
      </c>
      <c r="D60" s="514"/>
      <c r="E60" s="514"/>
      <c r="F60" s="514"/>
      <c r="G60" s="514"/>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185</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x14ac:dyDescent="0.25">
      <c r="A61" s="161" t="s">
        <v>174</v>
      </c>
      <c r="B61" s="162" t="s">
        <v>115</v>
      </c>
      <c r="C61" s="183" t="s">
        <v>116</v>
      </c>
      <c r="D61" s="163"/>
      <c r="E61" s="164"/>
      <c r="F61" s="165"/>
      <c r="G61" s="165">
        <f>SUMIF(AG62:AG64,"&lt;&gt;NOR",G62:G64)</f>
        <v>0</v>
      </c>
      <c r="H61" s="165"/>
      <c r="I61" s="165">
        <f>SUM(I62:I64)</f>
        <v>0</v>
      </c>
      <c r="J61" s="165"/>
      <c r="K61" s="165">
        <f>SUM(K62:K64)</f>
        <v>0</v>
      </c>
      <c r="L61" s="165"/>
      <c r="M61" s="165">
        <f>SUM(M62:M64)</f>
        <v>0</v>
      </c>
      <c r="N61" s="164"/>
      <c r="O61" s="164">
        <f>SUM(O62:O64)</f>
        <v>0</v>
      </c>
      <c r="P61" s="164"/>
      <c r="Q61" s="164">
        <f>SUM(Q62:Q64)</f>
        <v>0</v>
      </c>
      <c r="R61" s="165"/>
      <c r="S61" s="165"/>
      <c r="T61" s="166"/>
      <c r="U61" s="160"/>
      <c r="V61" s="160">
        <f>SUM(V62:V64)</f>
        <v>1.45</v>
      </c>
      <c r="W61" s="160"/>
      <c r="X61" s="160"/>
      <c r="Y61" s="160"/>
      <c r="AG61" t="s">
        <v>175</v>
      </c>
    </row>
    <row r="62" spans="1:60" outlineLevel="1" x14ac:dyDescent="0.25">
      <c r="A62" s="168">
        <v>19</v>
      </c>
      <c r="B62" s="169" t="s">
        <v>977</v>
      </c>
      <c r="C62" s="184" t="s">
        <v>978</v>
      </c>
      <c r="D62" s="170" t="s">
        <v>298</v>
      </c>
      <c r="E62" s="171">
        <v>6.8545299999999996</v>
      </c>
      <c r="F62" s="172"/>
      <c r="G62" s="173">
        <f>ROUND(E62*F62,2)</f>
        <v>0</v>
      </c>
      <c r="H62" s="172"/>
      <c r="I62" s="173">
        <f>ROUND(E62*H62,2)</f>
        <v>0</v>
      </c>
      <c r="J62" s="172"/>
      <c r="K62" s="173">
        <f>ROUND(E62*J62,2)</f>
        <v>0</v>
      </c>
      <c r="L62" s="173">
        <v>21</v>
      </c>
      <c r="M62" s="173">
        <f>G62*(1+L62/100)</f>
        <v>0</v>
      </c>
      <c r="N62" s="171">
        <v>0</v>
      </c>
      <c r="O62" s="171">
        <f>ROUND(E62*N62,2)</f>
        <v>0</v>
      </c>
      <c r="P62" s="171">
        <v>0</v>
      </c>
      <c r="Q62" s="171">
        <f>ROUND(E62*P62,2)</f>
        <v>0</v>
      </c>
      <c r="R62" s="173" t="s">
        <v>430</v>
      </c>
      <c r="S62" s="173" t="s">
        <v>266</v>
      </c>
      <c r="T62" s="174" t="s">
        <v>266</v>
      </c>
      <c r="U62" s="156">
        <v>0.21149999999999999</v>
      </c>
      <c r="V62" s="156">
        <f>ROUND(E62*U62,2)</f>
        <v>1.45</v>
      </c>
      <c r="W62" s="156"/>
      <c r="X62" s="156" t="s">
        <v>299</v>
      </c>
      <c r="Y62" s="156" t="s">
        <v>182</v>
      </c>
      <c r="Z62" s="146"/>
      <c r="AA62" s="146"/>
      <c r="AB62" s="146"/>
      <c r="AC62" s="146"/>
      <c r="AD62" s="146"/>
      <c r="AE62" s="146"/>
      <c r="AF62" s="146"/>
      <c r="AG62" s="146" t="s">
        <v>300</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2" x14ac:dyDescent="0.25">
      <c r="A63" s="153"/>
      <c r="B63" s="154"/>
      <c r="C63" s="524" t="s">
        <v>979</v>
      </c>
      <c r="D63" s="525"/>
      <c r="E63" s="525"/>
      <c r="F63" s="525"/>
      <c r="G63" s="525"/>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275</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2" x14ac:dyDescent="0.25">
      <c r="A64" s="153"/>
      <c r="B64" s="154"/>
      <c r="C64" s="515" t="s">
        <v>980</v>
      </c>
      <c r="D64" s="516"/>
      <c r="E64" s="516"/>
      <c r="F64" s="516"/>
      <c r="G64" s="516"/>
      <c r="H64" s="156"/>
      <c r="I64" s="156"/>
      <c r="J64" s="156"/>
      <c r="K64" s="156"/>
      <c r="L64" s="156"/>
      <c r="M64" s="156"/>
      <c r="N64" s="155"/>
      <c r="O64" s="155"/>
      <c r="P64" s="155"/>
      <c r="Q64" s="155"/>
      <c r="R64" s="156"/>
      <c r="S64" s="156"/>
      <c r="T64" s="156"/>
      <c r="U64" s="156"/>
      <c r="V64" s="156"/>
      <c r="W64" s="156"/>
      <c r="X64" s="156"/>
      <c r="Y64" s="156"/>
      <c r="Z64" s="146"/>
      <c r="AA64" s="146"/>
      <c r="AB64" s="146"/>
      <c r="AC64" s="146"/>
      <c r="AD64" s="146"/>
      <c r="AE64" s="146"/>
      <c r="AF64" s="146"/>
      <c r="AG64" s="146" t="s">
        <v>185</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33" x14ac:dyDescent="0.25">
      <c r="A65" s="3"/>
      <c r="B65" s="4"/>
      <c r="C65" s="186"/>
      <c r="D65" s="6"/>
      <c r="E65" s="3"/>
      <c r="F65" s="3"/>
      <c r="G65" s="3"/>
      <c r="H65" s="3"/>
      <c r="I65" s="3"/>
      <c r="J65" s="3"/>
      <c r="K65" s="3"/>
      <c r="L65" s="3"/>
      <c r="M65" s="3"/>
      <c r="N65" s="3"/>
      <c r="O65" s="3"/>
      <c r="P65" s="3"/>
      <c r="Q65" s="3"/>
      <c r="R65" s="3"/>
      <c r="S65" s="3"/>
      <c r="T65" s="3"/>
      <c r="U65" s="3"/>
      <c r="V65" s="3"/>
      <c r="W65" s="3"/>
      <c r="X65" s="3"/>
      <c r="Y65" s="3"/>
      <c r="AE65">
        <v>12</v>
      </c>
      <c r="AF65">
        <v>21</v>
      </c>
      <c r="AG65" t="s">
        <v>160</v>
      </c>
    </row>
    <row r="66" spans="1:33" x14ac:dyDescent="0.25">
      <c r="A66" s="149"/>
      <c r="B66" s="150" t="s">
        <v>29</v>
      </c>
      <c r="C66" s="187"/>
      <c r="D66" s="151"/>
      <c r="E66" s="152"/>
      <c r="F66" s="152"/>
      <c r="G66" s="167">
        <f>G8+G36+G42+G46+G55+G61</f>
        <v>0</v>
      </c>
      <c r="H66" s="3"/>
      <c r="I66" s="3"/>
      <c r="J66" s="3"/>
      <c r="K66" s="3"/>
      <c r="L66" s="3"/>
      <c r="M66" s="3"/>
      <c r="N66" s="3"/>
      <c r="O66" s="3"/>
      <c r="P66" s="3"/>
      <c r="Q66" s="3"/>
      <c r="R66" s="3"/>
      <c r="S66" s="3"/>
      <c r="T66" s="3"/>
      <c r="U66" s="3"/>
      <c r="V66" s="3"/>
      <c r="W66" s="3"/>
      <c r="X66" s="3"/>
      <c r="Y66" s="3"/>
      <c r="AE66">
        <f>SUMIF(L7:L64,AE65,G7:G64)</f>
        <v>0</v>
      </c>
      <c r="AF66">
        <f>SUMIF(L7:L64,AF65,G7:G64)</f>
        <v>0</v>
      </c>
      <c r="AG66" t="s">
        <v>246</v>
      </c>
    </row>
    <row r="67" spans="1:33" x14ac:dyDescent="0.25">
      <c r="C67" s="188"/>
      <c r="D67" s="10"/>
      <c r="AG67" t="s">
        <v>248</v>
      </c>
    </row>
    <row r="68" spans="1:33" x14ac:dyDescent="0.25">
      <c r="D68" s="10"/>
    </row>
    <row r="69" spans="1:33" x14ac:dyDescent="0.25">
      <c r="D69" s="10"/>
    </row>
    <row r="70" spans="1:33" x14ac:dyDescent="0.25">
      <c r="D70" s="10"/>
    </row>
    <row r="71" spans="1:33" x14ac:dyDescent="0.25">
      <c r="D71" s="10"/>
    </row>
    <row r="72" spans="1:33" x14ac:dyDescent="0.25">
      <c r="D72" s="10"/>
    </row>
    <row r="73" spans="1:33" x14ac:dyDescent="0.25">
      <c r="D73" s="10"/>
    </row>
    <row r="74" spans="1:33" x14ac:dyDescent="0.25">
      <c r="D74" s="10"/>
    </row>
    <row r="75" spans="1:33" x14ac:dyDescent="0.25">
      <c r="D75" s="10"/>
    </row>
    <row r="76" spans="1:33" x14ac:dyDescent="0.25">
      <c r="D76" s="10"/>
    </row>
    <row r="77" spans="1:33" x14ac:dyDescent="0.25">
      <c r="D77" s="10"/>
    </row>
    <row r="78" spans="1:33" x14ac:dyDescent="0.25">
      <c r="D78" s="10"/>
    </row>
    <row r="79" spans="1:33" x14ac:dyDescent="0.25">
      <c r="D79" s="10"/>
    </row>
    <row r="80" spans="1:33"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Vaf1vOJsVEfXixvajKcG1V1wS1t5YpS2PC3beAdP4A7zb6ew4iVWIITi8Djwm9bHEEwKeWMYjvnjuYgAQHh9YA==" saltValue="JVYYQVg1EmrsVxbjx3KoIg==" spinCount="100000" sheet="1" formatRows="0"/>
  <mergeCells count="20">
    <mergeCell ref="C28:G28"/>
    <mergeCell ref="A1:G1"/>
    <mergeCell ref="C2:G2"/>
    <mergeCell ref="C3:G3"/>
    <mergeCell ref="C4:G4"/>
    <mergeCell ref="C10:G10"/>
    <mergeCell ref="C13:G13"/>
    <mergeCell ref="C16:G16"/>
    <mergeCell ref="C19:G19"/>
    <mergeCell ref="C22:G22"/>
    <mergeCell ref="C23:G23"/>
    <mergeCell ref="C27:G27"/>
    <mergeCell ref="C63:G63"/>
    <mergeCell ref="C64:G64"/>
    <mergeCell ref="C31:G31"/>
    <mergeCell ref="C38:G38"/>
    <mergeCell ref="C44:G44"/>
    <mergeCell ref="C48:G48"/>
    <mergeCell ref="C58:G58"/>
    <mergeCell ref="C60:G60"/>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3EFD9-F8D1-4C9A-8A57-8706511F9C35}">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61</v>
      </c>
      <c r="C3" s="518" t="s">
        <v>62</v>
      </c>
      <c r="D3" s="519"/>
      <c r="E3" s="519"/>
      <c r="F3" s="519"/>
      <c r="G3" s="520"/>
      <c r="AC3" s="120" t="s">
        <v>148</v>
      </c>
      <c r="AG3" t="s">
        <v>150</v>
      </c>
    </row>
    <row r="4" spans="1:60" ht="25.2" customHeight="1" x14ac:dyDescent="0.25">
      <c r="A4" s="139" t="s">
        <v>9</v>
      </c>
      <c r="B4" s="140" t="s">
        <v>69</v>
      </c>
      <c r="C4" s="521" t="s">
        <v>70</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SUMIF(AG9:AG37,"&lt;&gt;NOR",G9:G37)</f>
        <v>0</v>
      </c>
      <c r="H8" s="165"/>
      <c r="I8" s="165">
        <f>SUM(I9:I37)</f>
        <v>0</v>
      </c>
      <c r="J8" s="165"/>
      <c r="K8" s="165">
        <f>SUM(K9:K37)</f>
        <v>0</v>
      </c>
      <c r="L8" s="165"/>
      <c r="M8" s="165">
        <f>SUM(M9:M37)</f>
        <v>0</v>
      </c>
      <c r="N8" s="164"/>
      <c r="O8" s="164">
        <f>SUM(O9:O37)</f>
        <v>0.02</v>
      </c>
      <c r="P8" s="164"/>
      <c r="Q8" s="164">
        <f>SUM(Q9:Q37)</f>
        <v>0</v>
      </c>
      <c r="R8" s="165"/>
      <c r="S8" s="165"/>
      <c r="T8" s="166"/>
      <c r="U8" s="160"/>
      <c r="V8" s="160">
        <f>SUM(V9:V37)</f>
        <v>35.840000000000003</v>
      </c>
      <c r="W8" s="160"/>
      <c r="X8" s="160"/>
      <c r="Y8" s="160"/>
      <c r="AG8" t="s">
        <v>175</v>
      </c>
    </row>
    <row r="9" spans="1:60" outlineLevel="1" x14ac:dyDescent="0.25">
      <c r="A9" s="168">
        <v>1</v>
      </c>
      <c r="B9" s="169" t="s">
        <v>349</v>
      </c>
      <c r="C9" s="184" t="s">
        <v>350</v>
      </c>
      <c r="D9" s="170" t="s">
        <v>343</v>
      </c>
      <c r="E9" s="171">
        <v>3</v>
      </c>
      <c r="F9" s="172"/>
      <c r="G9" s="173">
        <f>ROUND(E9*F9,2)</f>
        <v>0</v>
      </c>
      <c r="H9" s="172"/>
      <c r="I9" s="173">
        <f>ROUND(E9*H9,2)</f>
        <v>0</v>
      </c>
      <c r="J9" s="172"/>
      <c r="K9" s="173">
        <f>ROUND(E9*J9,2)</f>
        <v>0</v>
      </c>
      <c r="L9" s="173">
        <v>21</v>
      </c>
      <c r="M9" s="173">
        <f>G9*(1+L9/100)</f>
        <v>0</v>
      </c>
      <c r="N9" s="171">
        <v>0</v>
      </c>
      <c r="O9" s="171">
        <f>ROUND(E9*N9,2)</f>
        <v>0</v>
      </c>
      <c r="P9" s="171">
        <v>0</v>
      </c>
      <c r="Q9" s="171">
        <f>ROUND(E9*P9,2)</f>
        <v>0</v>
      </c>
      <c r="R9" s="173" t="s">
        <v>323</v>
      </c>
      <c r="S9" s="173" t="s">
        <v>266</v>
      </c>
      <c r="T9" s="174" t="s">
        <v>266</v>
      </c>
      <c r="U9" s="156">
        <v>4.66</v>
      </c>
      <c r="V9" s="156">
        <f>ROUND(E9*U9,2)</f>
        <v>13.98</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524" t="s">
        <v>351</v>
      </c>
      <c r="D10" s="525"/>
      <c r="E10" s="525"/>
      <c r="F10" s="525"/>
      <c r="G10" s="525"/>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2" x14ac:dyDescent="0.25">
      <c r="A11" s="153"/>
      <c r="B11" s="154"/>
      <c r="C11" s="191" t="s">
        <v>1076</v>
      </c>
      <c r="D11" s="189"/>
      <c r="E11" s="190">
        <v>3</v>
      </c>
      <c r="F11" s="156"/>
      <c r="G11" s="156"/>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271</v>
      </c>
      <c r="AH11" s="146">
        <v>0</v>
      </c>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68">
        <v>2</v>
      </c>
      <c r="B12" s="169" t="s">
        <v>1077</v>
      </c>
      <c r="C12" s="184" t="s">
        <v>1078</v>
      </c>
      <c r="D12" s="170" t="s">
        <v>264</v>
      </c>
      <c r="E12" s="171">
        <v>9</v>
      </c>
      <c r="F12" s="172"/>
      <c r="G12" s="173">
        <f>ROUND(E12*F12,2)</f>
        <v>0</v>
      </c>
      <c r="H12" s="172"/>
      <c r="I12" s="173">
        <f>ROUND(E12*H12,2)</f>
        <v>0</v>
      </c>
      <c r="J12" s="172"/>
      <c r="K12" s="173">
        <f>ROUND(E12*J12,2)</f>
        <v>0</v>
      </c>
      <c r="L12" s="173">
        <v>21</v>
      </c>
      <c r="M12" s="173">
        <f>G12*(1+L12/100)</f>
        <v>0</v>
      </c>
      <c r="N12" s="171">
        <v>6.9999999999999999E-4</v>
      </c>
      <c r="O12" s="171">
        <f>ROUND(E12*N12,2)</f>
        <v>0.01</v>
      </c>
      <c r="P12" s="171">
        <v>0</v>
      </c>
      <c r="Q12" s="171">
        <f>ROUND(E12*P12,2)</f>
        <v>0</v>
      </c>
      <c r="R12" s="173" t="s">
        <v>323</v>
      </c>
      <c r="S12" s="173" t="s">
        <v>266</v>
      </c>
      <c r="T12" s="174" t="s">
        <v>266</v>
      </c>
      <c r="U12" s="156">
        <v>0.156</v>
      </c>
      <c r="V12" s="156">
        <f>ROUND(E12*U12,2)</f>
        <v>1.4</v>
      </c>
      <c r="W12" s="156"/>
      <c r="X12" s="156" t="s">
        <v>253</v>
      </c>
      <c r="Y12" s="156" t="s">
        <v>182</v>
      </c>
      <c r="Z12" s="146"/>
      <c r="AA12" s="146"/>
      <c r="AB12" s="146"/>
      <c r="AC12" s="146"/>
      <c r="AD12" s="146"/>
      <c r="AE12" s="146"/>
      <c r="AF12" s="146"/>
      <c r="AG12" s="146" t="s">
        <v>254</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191" t="s">
        <v>1079</v>
      </c>
      <c r="D13" s="189"/>
      <c r="E13" s="190">
        <v>9</v>
      </c>
      <c r="F13" s="156"/>
      <c r="G13" s="156"/>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271</v>
      </c>
      <c r="AH13" s="146">
        <v>0</v>
      </c>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68">
        <v>3</v>
      </c>
      <c r="B14" s="169" t="s">
        <v>1080</v>
      </c>
      <c r="C14" s="184" t="s">
        <v>1081</v>
      </c>
      <c r="D14" s="170" t="s">
        <v>264</v>
      </c>
      <c r="E14" s="171">
        <v>9</v>
      </c>
      <c r="F14" s="172"/>
      <c r="G14" s="173">
        <f>ROUND(E14*F14,2)</f>
        <v>0</v>
      </c>
      <c r="H14" s="172"/>
      <c r="I14" s="173">
        <f>ROUND(E14*H14,2)</f>
        <v>0</v>
      </c>
      <c r="J14" s="172"/>
      <c r="K14" s="173">
        <f>ROUND(E14*J14,2)</f>
        <v>0</v>
      </c>
      <c r="L14" s="173">
        <v>21</v>
      </c>
      <c r="M14" s="173">
        <f>G14*(1+L14/100)</f>
        <v>0</v>
      </c>
      <c r="N14" s="171">
        <v>0</v>
      </c>
      <c r="O14" s="171">
        <f>ROUND(E14*N14,2)</f>
        <v>0</v>
      </c>
      <c r="P14" s="171">
        <v>0</v>
      </c>
      <c r="Q14" s="171">
        <f>ROUND(E14*P14,2)</f>
        <v>0</v>
      </c>
      <c r="R14" s="173" t="s">
        <v>323</v>
      </c>
      <c r="S14" s="173" t="s">
        <v>266</v>
      </c>
      <c r="T14" s="174" t="s">
        <v>266</v>
      </c>
      <c r="U14" s="156">
        <v>9.5000000000000001E-2</v>
      </c>
      <c r="V14" s="156">
        <f>ROUND(E14*U14,2)</f>
        <v>0.86</v>
      </c>
      <c r="W14" s="156"/>
      <c r="X14" s="156" t="s">
        <v>253</v>
      </c>
      <c r="Y14" s="156" t="s">
        <v>182</v>
      </c>
      <c r="Z14" s="146"/>
      <c r="AA14" s="146"/>
      <c r="AB14" s="146"/>
      <c r="AC14" s="146"/>
      <c r="AD14" s="146"/>
      <c r="AE14" s="146"/>
      <c r="AF14" s="146"/>
      <c r="AG14" s="146" t="s">
        <v>254</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524" t="s">
        <v>1082</v>
      </c>
      <c r="D15" s="525"/>
      <c r="E15" s="525"/>
      <c r="F15" s="525"/>
      <c r="G15" s="525"/>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275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191" t="s">
        <v>1083</v>
      </c>
      <c r="D16" s="189"/>
      <c r="E16" s="190">
        <v>9</v>
      </c>
      <c r="F16" s="156"/>
      <c r="G16" s="156"/>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271</v>
      </c>
      <c r="AH16" s="146">
        <v>5</v>
      </c>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68">
        <v>4</v>
      </c>
      <c r="B17" s="169" t="s">
        <v>1084</v>
      </c>
      <c r="C17" s="184" t="s">
        <v>1085</v>
      </c>
      <c r="D17" s="170" t="s">
        <v>343</v>
      </c>
      <c r="E17" s="171">
        <v>3</v>
      </c>
      <c r="F17" s="172"/>
      <c r="G17" s="173">
        <f>ROUND(E17*F17,2)</f>
        <v>0</v>
      </c>
      <c r="H17" s="172"/>
      <c r="I17" s="173">
        <f>ROUND(E17*H17,2)</f>
        <v>0</v>
      </c>
      <c r="J17" s="172"/>
      <c r="K17" s="173">
        <f>ROUND(E17*J17,2)</f>
        <v>0</v>
      </c>
      <c r="L17" s="173">
        <v>21</v>
      </c>
      <c r="M17" s="173">
        <f>G17*(1+L17/100)</f>
        <v>0</v>
      </c>
      <c r="N17" s="171">
        <v>4.6000000000000001E-4</v>
      </c>
      <c r="O17" s="171">
        <f>ROUND(E17*N17,2)</f>
        <v>0</v>
      </c>
      <c r="P17" s="171">
        <v>0</v>
      </c>
      <c r="Q17" s="171">
        <f>ROUND(E17*P17,2)</f>
        <v>0</v>
      </c>
      <c r="R17" s="173" t="s">
        <v>323</v>
      </c>
      <c r="S17" s="173" t="s">
        <v>266</v>
      </c>
      <c r="T17" s="174" t="s">
        <v>266</v>
      </c>
      <c r="U17" s="156">
        <v>0.13</v>
      </c>
      <c r="V17" s="156">
        <f>ROUND(E17*U17,2)</f>
        <v>0.39</v>
      </c>
      <c r="W17" s="156"/>
      <c r="X17" s="156" t="s">
        <v>253</v>
      </c>
      <c r="Y17" s="156" t="s">
        <v>182</v>
      </c>
      <c r="Z17" s="146"/>
      <c r="AA17" s="146"/>
      <c r="AB17" s="146"/>
      <c r="AC17" s="146"/>
      <c r="AD17" s="146"/>
      <c r="AE17" s="146"/>
      <c r="AF17" s="146"/>
      <c r="AG17" s="146" t="s">
        <v>254</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2" x14ac:dyDescent="0.25">
      <c r="A18" s="153"/>
      <c r="B18" s="154"/>
      <c r="C18" s="524" t="s">
        <v>356</v>
      </c>
      <c r="D18" s="525"/>
      <c r="E18" s="525"/>
      <c r="F18" s="525"/>
      <c r="G18" s="525"/>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275</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191" t="s">
        <v>1076</v>
      </c>
      <c r="D19" s="189"/>
      <c r="E19" s="190">
        <v>3</v>
      </c>
      <c r="F19" s="156"/>
      <c r="G19" s="156"/>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271</v>
      </c>
      <c r="AH19" s="146">
        <v>0</v>
      </c>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68">
        <v>5</v>
      </c>
      <c r="B20" s="169" t="s">
        <v>1086</v>
      </c>
      <c r="C20" s="184" t="s">
        <v>1087</v>
      </c>
      <c r="D20" s="170" t="s">
        <v>343</v>
      </c>
      <c r="E20" s="171">
        <v>3</v>
      </c>
      <c r="F20" s="172"/>
      <c r="G20" s="173">
        <f>ROUND(E20*F20,2)</f>
        <v>0</v>
      </c>
      <c r="H20" s="172"/>
      <c r="I20" s="173">
        <f>ROUND(E20*H20,2)</f>
        <v>0</v>
      </c>
      <c r="J20" s="172"/>
      <c r="K20" s="173">
        <f>ROUND(E20*J20,2)</f>
        <v>0</v>
      </c>
      <c r="L20" s="173">
        <v>21</v>
      </c>
      <c r="M20" s="173">
        <f>G20*(1+L20/100)</f>
        <v>0</v>
      </c>
      <c r="N20" s="171">
        <v>0</v>
      </c>
      <c r="O20" s="171">
        <f>ROUND(E20*N20,2)</f>
        <v>0</v>
      </c>
      <c r="P20" s="171">
        <v>0</v>
      </c>
      <c r="Q20" s="171">
        <f>ROUND(E20*P20,2)</f>
        <v>0</v>
      </c>
      <c r="R20" s="173" t="s">
        <v>323</v>
      </c>
      <c r="S20" s="173" t="s">
        <v>266</v>
      </c>
      <c r="T20" s="174" t="s">
        <v>266</v>
      </c>
      <c r="U20" s="156">
        <v>0.04</v>
      </c>
      <c r="V20" s="156">
        <f>ROUND(E20*U20,2)</f>
        <v>0.12</v>
      </c>
      <c r="W20" s="156"/>
      <c r="X20" s="156" t="s">
        <v>253</v>
      </c>
      <c r="Y20" s="156" t="s">
        <v>182</v>
      </c>
      <c r="Z20" s="146"/>
      <c r="AA20" s="146"/>
      <c r="AB20" s="146"/>
      <c r="AC20" s="146"/>
      <c r="AD20" s="146"/>
      <c r="AE20" s="146"/>
      <c r="AF20" s="146"/>
      <c r="AG20" s="146" t="s">
        <v>254</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2" x14ac:dyDescent="0.25">
      <c r="A21" s="153"/>
      <c r="B21" s="154"/>
      <c r="C21" s="524" t="s">
        <v>360</v>
      </c>
      <c r="D21" s="525"/>
      <c r="E21" s="525"/>
      <c r="F21" s="525"/>
      <c r="G21" s="525"/>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191" t="s">
        <v>1088</v>
      </c>
      <c r="D22" s="189"/>
      <c r="E22" s="190">
        <v>3</v>
      </c>
      <c r="F22" s="156"/>
      <c r="G22" s="156"/>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271</v>
      </c>
      <c r="AH22" s="146">
        <v>5</v>
      </c>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68">
        <v>6</v>
      </c>
      <c r="B23" s="169" t="s">
        <v>1089</v>
      </c>
      <c r="C23" s="184" t="s">
        <v>1090</v>
      </c>
      <c r="D23" s="170" t="s">
        <v>264</v>
      </c>
      <c r="E23" s="171">
        <v>9</v>
      </c>
      <c r="F23" s="172"/>
      <c r="G23" s="173">
        <f>ROUND(E23*F23,2)</f>
        <v>0</v>
      </c>
      <c r="H23" s="172"/>
      <c r="I23" s="173">
        <f>ROUND(E23*H23,2)</f>
        <v>0</v>
      </c>
      <c r="J23" s="172"/>
      <c r="K23" s="173">
        <f>ROUND(E23*J23,2)</f>
        <v>0</v>
      </c>
      <c r="L23" s="173">
        <v>21</v>
      </c>
      <c r="M23" s="173">
        <f>G23*(1+L23/100)</f>
        <v>0</v>
      </c>
      <c r="N23" s="171">
        <v>8.0000000000000004E-4</v>
      </c>
      <c r="O23" s="171">
        <f>ROUND(E23*N23,2)</f>
        <v>0.01</v>
      </c>
      <c r="P23" s="171">
        <v>0</v>
      </c>
      <c r="Q23" s="171">
        <f>ROUND(E23*P23,2)</f>
        <v>0</v>
      </c>
      <c r="R23" s="173" t="s">
        <v>323</v>
      </c>
      <c r="S23" s="173" t="s">
        <v>266</v>
      </c>
      <c r="T23" s="174" t="s">
        <v>266</v>
      </c>
      <c r="U23" s="156">
        <v>0.28299999999999997</v>
      </c>
      <c r="V23" s="156">
        <f>ROUND(E23*U23,2)</f>
        <v>2.5499999999999998</v>
      </c>
      <c r="W23" s="156"/>
      <c r="X23" s="156" t="s">
        <v>253</v>
      </c>
      <c r="Y23" s="156" t="s">
        <v>182</v>
      </c>
      <c r="Z23" s="146"/>
      <c r="AA23" s="146"/>
      <c r="AB23" s="146"/>
      <c r="AC23" s="146"/>
      <c r="AD23" s="146"/>
      <c r="AE23" s="146"/>
      <c r="AF23" s="146"/>
      <c r="AG23" s="146" t="s">
        <v>254</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524" t="s">
        <v>356</v>
      </c>
      <c r="D24" s="525"/>
      <c r="E24" s="525"/>
      <c r="F24" s="525"/>
      <c r="G24" s="525"/>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275</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191" t="s">
        <v>1091</v>
      </c>
      <c r="D25" s="189"/>
      <c r="E25" s="190">
        <v>9</v>
      </c>
      <c r="F25" s="156"/>
      <c r="G25" s="156"/>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271</v>
      </c>
      <c r="AH25" s="146">
        <v>0</v>
      </c>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68">
        <v>7</v>
      </c>
      <c r="B26" s="169" t="s">
        <v>1092</v>
      </c>
      <c r="C26" s="184" t="s">
        <v>1093</v>
      </c>
      <c r="D26" s="170" t="s">
        <v>264</v>
      </c>
      <c r="E26" s="171">
        <v>9</v>
      </c>
      <c r="F26" s="172"/>
      <c r="G26" s="173">
        <f>ROUND(E26*F26,2)</f>
        <v>0</v>
      </c>
      <c r="H26" s="172"/>
      <c r="I26" s="173">
        <f>ROUND(E26*H26,2)</f>
        <v>0</v>
      </c>
      <c r="J26" s="172"/>
      <c r="K26" s="173">
        <f>ROUND(E26*J26,2)</f>
        <v>0</v>
      </c>
      <c r="L26" s="173">
        <v>21</v>
      </c>
      <c r="M26" s="173">
        <f>G26*(1+L26/100)</f>
        <v>0</v>
      </c>
      <c r="N26" s="171">
        <v>0</v>
      </c>
      <c r="O26" s="171">
        <f>ROUND(E26*N26,2)</f>
        <v>0</v>
      </c>
      <c r="P26" s="171">
        <v>0</v>
      </c>
      <c r="Q26" s="171">
        <f>ROUND(E26*P26,2)</f>
        <v>0</v>
      </c>
      <c r="R26" s="173" t="s">
        <v>323</v>
      </c>
      <c r="S26" s="173" t="s">
        <v>266</v>
      </c>
      <c r="T26" s="174" t="s">
        <v>266</v>
      </c>
      <c r="U26" s="156">
        <v>0.08</v>
      </c>
      <c r="V26" s="156">
        <f>ROUND(E26*U26,2)</f>
        <v>0.72</v>
      </c>
      <c r="W26" s="156"/>
      <c r="X26" s="156" t="s">
        <v>253</v>
      </c>
      <c r="Y26" s="156" t="s">
        <v>182</v>
      </c>
      <c r="Z26" s="146"/>
      <c r="AA26" s="146"/>
      <c r="AB26" s="146"/>
      <c r="AC26" s="146"/>
      <c r="AD26" s="146"/>
      <c r="AE26" s="146"/>
      <c r="AF26" s="146"/>
      <c r="AG26" s="146" t="s">
        <v>254</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2" x14ac:dyDescent="0.25">
      <c r="A27" s="153"/>
      <c r="B27" s="154"/>
      <c r="C27" s="524" t="s">
        <v>365</v>
      </c>
      <c r="D27" s="525"/>
      <c r="E27" s="525"/>
      <c r="F27" s="525"/>
      <c r="G27" s="525"/>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2" x14ac:dyDescent="0.25">
      <c r="A28" s="153"/>
      <c r="B28" s="154"/>
      <c r="C28" s="191" t="s">
        <v>1094</v>
      </c>
      <c r="D28" s="189"/>
      <c r="E28" s="190">
        <v>9</v>
      </c>
      <c r="F28" s="156"/>
      <c r="G28" s="156"/>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271</v>
      </c>
      <c r="AH28" s="146">
        <v>5</v>
      </c>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68">
        <v>8</v>
      </c>
      <c r="B29" s="169" t="s">
        <v>369</v>
      </c>
      <c r="C29" s="184" t="s">
        <v>370</v>
      </c>
      <c r="D29" s="170" t="s">
        <v>343</v>
      </c>
      <c r="E29" s="171">
        <v>3</v>
      </c>
      <c r="F29" s="172"/>
      <c r="G29" s="173">
        <f>ROUND(E29*F29,2)</f>
        <v>0</v>
      </c>
      <c r="H29" s="172"/>
      <c r="I29" s="173">
        <f>ROUND(E29*H29,2)</f>
        <v>0</v>
      </c>
      <c r="J29" s="172"/>
      <c r="K29" s="173">
        <f>ROUND(E29*J29,2)</f>
        <v>0</v>
      </c>
      <c r="L29" s="173">
        <v>21</v>
      </c>
      <c r="M29" s="173">
        <f>G29*(1+L29/100)</f>
        <v>0</v>
      </c>
      <c r="N29" s="171">
        <v>0</v>
      </c>
      <c r="O29" s="171">
        <f>ROUND(E29*N29,2)</f>
        <v>0</v>
      </c>
      <c r="P29" s="171">
        <v>0</v>
      </c>
      <c r="Q29" s="171">
        <f>ROUND(E29*P29,2)</f>
        <v>0</v>
      </c>
      <c r="R29" s="173" t="s">
        <v>323</v>
      </c>
      <c r="S29" s="173" t="s">
        <v>266</v>
      </c>
      <c r="T29" s="174" t="s">
        <v>266</v>
      </c>
      <c r="U29" s="156">
        <v>3.81</v>
      </c>
      <c r="V29" s="156">
        <f>ROUND(E29*U29,2)</f>
        <v>11.43</v>
      </c>
      <c r="W29" s="156"/>
      <c r="X29" s="156" t="s">
        <v>253</v>
      </c>
      <c r="Y29" s="156" t="s">
        <v>182</v>
      </c>
      <c r="Z29" s="146"/>
      <c r="AA29" s="146"/>
      <c r="AB29" s="146"/>
      <c r="AC29" s="146"/>
      <c r="AD29" s="146"/>
      <c r="AE29" s="146"/>
      <c r="AF29" s="146"/>
      <c r="AG29" s="146" t="s">
        <v>267</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2" x14ac:dyDescent="0.25">
      <c r="A30" s="153"/>
      <c r="B30" s="154"/>
      <c r="C30" s="524" t="s">
        <v>371</v>
      </c>
      <c r="D30" s="525"/>
      <c r="E30" s="525"/>
      <c r="F30" s="525"/>
      <c r="G30" s="525"/>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275</v>
      </c>
      <c r="AH30" s="146"/>
      <c r="AI30" s="146"/>
      <c r="AJ30" s="146"/>
      <c r="AK30" s="146"/>
      <c r="AL30" s="146"/>
      <c r="AM30" s="146"/>
      <c r="AN30" s="146"/>
      <c r="AO30" s="146"/>
      <c r="AP30" s="146"/>
      <c r="AQ30" s="146"/>
      <c r="AR30" s="146"/>
      <c r="AS30" s="146"/>
      <c r="AT30" s="146"/>
      <c r="AU30" s="146"/>
      <c r="AV30" s="146"/>
      <c r="AW30" s="146"/>
      <c r="AX30" s="146"/>
      <c r="AY30" s="146"/>
      <c r="AZ30" s="146"/>
      <c r="BA30" s="182" t="str">
        <f>C30</f>
        <v xml:space="preserve"> bez naložení, avšak s vyprázdněním nádoby na hromady nebo do dopravního prostředku, na každých třeba i započatých 3 m výšky,</v>
      </c>
      <c r="BB30" s="146"/>
      <c r="BC30" s="146"/>
      <c r="BD30" s="146"/>
      <c r="BE30" s="146"/>
      <c r="BF30" s="146"/>
      <c r="BG30" s="146"/>
      <c r="BH30" s="146"/>
    </row>
    <row r="31" spans="1:60" outlineLevel="2" x14ac:dyDescent="0.25">
      <c r="A31" s="153"/>
      <c r="B31" s="154"/>
      <c r="C31" s="191" t="s">
        <v>1076</v>
      </c>
      <c r="D31" s="189"/>
      <c r="E31" s="190">
        <v>3</v>
      </c>
      <c r="F31" s="156"/>
      <c r="G31" s="156"/>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271</v>
      </c>
      <c r="AH31" s="146">
        <v>0</v>
      </c>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ht="20.399999999999999" outlineLevel="1" x14ac:dyDescent="0.25">
      <c r="A32" s="168">
        <v>9</v>
      </c>
      <c r="B32" s="169" t="s">
        <v>1095</v>
      </c>
      <c r="C32" s="184" t="s">
        <v>1096</v>
      </c>
      <c r="D32" s="170" t="s">
        <v>343</v>
      </c>
      <c r="E32" s="171">
        <v>3</v>
      </c>
      <c r="F32" s="172"/>
      <c r="G32" s="173">
        <f>ROUND(E32*F32,2)</f>
        <v>0</v>
      </c>
      <c r="H32" s="172"/>
      <c r="I32" s="173">
        <f>ROUND(E32*H32,2)</f>
        <v>0</v>
      </c>
      <c r="J32" s="172"/>
      <c r="K32" s="173">
        <f>ROUND(E32*J32,2)</f>
        <v>0</v>
      </c>
      <c r="L32" s="173">
        <v>21</v>
      </c>
      <c r="M32" s="173">
        <f>G32*(1+L32/100)</f>
        <v>0</v>
      </c>
      <c r="N32" s="171">
        <v>0</v>
      </c>
      <c r="O32" s="171">
        <f>ROUND(E32*N32,2)</f>
        <v>0</v>
      </c>
      <c r="P32" s="171">
        <v>0</v>
      </c>
      <c r="Q32" s="171">
        <f>ROUND(E32*P32,2)</f>
        <v>0</v>
      </c>
      <c r="R32" s="173" t="s">
        <v>323</v>
      </c>
      <c r="S32" s="173" t="s">
        <v>266</v>
      </c>
      <c r="T32" s="174" t="s">
        <v>266</v>
      </c>
      <c r="U32" s="156">
        <v>1.1499999999999999</v>
      </c>
      <c r="V32" s="156">
        <f>ROUND(E32*U32,2)</f>
        <v>3.45</v>
      </c>
      <c r="W32" s="156"/>
      <c r="X32" s="156" t="s">
        <v>253</v>
      </c>
      <c r="Y32" s="156" t="s">
        <v>182</v>
      </c>
      <c r="Z32" s="146"/>
      <c r="AA32" s="146"/>
      <c r="AB32" s="146"/>
      <c r="AC32" s="146"/>
      <c r="AD32" s="146"/>
      <c r="AE32" s="146"/>
      <c r="AF32" s="146"/>
      <c r="AG32" s="146" t="s">
        <v>267</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524" t="s">
        <v>879</v>
      </c>
      <c r="D33" s="525"/>
      <c r="E33" s="525"/>
      <c r="F33" s="525"/>
      <c r="G33" s="525"/>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275</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191" t="s">
        <v>1076</v>
      </c>
      <c r="D34" s="189"/>
      <c r="E34" s="190">
        <v>3</v>
      </c>
      <c r="F34" s="156"/>
      <c r="G34" s="156"/>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271</v>
      </c>
      <c r="AH34" s="146">
        <v>0</v>
      </c>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68">
        <v>10</v>
      </c>
      <c r="B35" s="169" t="s">
        <v>1097</v>
      </c>
      <c r="C35" s="184" t="s">
        <v>1098</v>
      </c>
      <c r="D35" s="170" t="s">
        <v>343</v>
      </c>
      <c r="E35" s="171">
        <v>1</v>
      </c>
      <c r="F35" s="172"/>
      <c r="G35" s="173">
        <f>ROUND(E35*F35,2)</f>
        <v>0</v>
      </c>
      <c r="H35" s="172"/>
      <c r="I35" s="173">
        <f>ROUND(E35*H35,2)</f>
        <v>0</v>
      </c>
      <c r="J35" s="172"/>
      <c r="K35" s="173">
        <f>ROUND(E35*J35,2)</f>
        <v>0</v>
      </c>
      <c r="L35" s="173">
        <v>21</v>
      </c>
      <c r="M35" s="173">
        <f>G35*(1+L35/100)</f>
        <v>0</v>
      </c>
      <c r="N35" s="171">
        <v>0</v>
      </c>
      <c r="O35" s="171">
        <f>ROUND(E35*N35,2)</f>
        <v>0</v>
      </c>
      <c r="P35" s="171">
        <v>0</v>
      </c>
      <c r="Q35" s="171">
        <f>ROUND(E35*P35,2)</f>
        <v>0</v>
      </c>
      <c r="R35" s="173" t="s">
        <v>323</v>
      </c>
      <c r="S35" s="173" t="s">
        <v>266</v>
      </c>
      <c r="T35" s="174" t="s">
        <v>266</v>
      </c>
      <c r="U35" s="156">
        <v>0.94</v>
      </c>
      <c r="V35" s="156">
        <f>ROUND(E35*U35,2)</f>
        <v>0.94</v>
      </c>
      <c r="W35" s="156"/>
      <c r="X35" s="156" t="s">
        <v>253</v>
      </c>
      <c r="Y35" s="156" t="s">
        <v>182</v>
      </c>
      <c r="Z35" s="146"/>
      <c r="AA35" s="146"/>
      <c r="AB35" s="146"/>
      <c r="AC35" s="146"/>
      <c r="AD35" s="146"/>
      <c r="AE35" s="146"/>
      <c r="AF35" s="146"/>
      <c r="AG35" s="146" t="s">
        <v>267</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ht="21" outlineLevel="2" x14ac:dyDescent="0.25">
      <c r="A36" s="153"/>
      <c r="B36" s="154"/>
      <c r="C36" s="524" t="s">
        <v>394</v>
      </c>
      <c r="D36" s="525"/>
      <c r="E36" s="525"/>
      <c r="F36" s="525"/>
      <c r="G36" s="525"/>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275</v>
      </c>
      <c r="AH36" s="146"/>
      <c r="AI36" s="146"/>
      <c r="AJ36" s="146"/>
      <c r="AK36" s="146"/>
      <c r="AL36" s="146"/>
      <c r="AM36" s="146"/>
      <c r="AN36" s="146"/>
      <c r="AO36" s="146"/>
      <c r="AP36" s="146"/>
      <c r="AQ36" s="146"/>
      <c r="AR36" s="146"/>
      <c r="AS36" s="146"/>
      <c r="AT36" s="146"/>
      <c r="AU36" s="146"/>
      <c r="AV36" s="146"/>
      <c r="AW36" s="146"/>
      <c r="AX36" s="146"/>
      <c r="AY36" s="146"/>
      <c r="AZ36" s="146"/>
      <c r="BA36" s="182" t="str">
        <f>C36</f>
        <v>sypaninou z vhodných hornin tř. 1 - 4 nebo materiálem připraveným podél výkopu ve vzdálenosti do 3 m od jeho kraje, pro jakoukoliv hloubku výkopu a jakoukoliv míru zhutnění,</v>
      </c>
      <c r="BB36" s="146"/>
      <c r="BC36" s="146"/>
      <c r="BD36" s="146"/>
      <c r="BE36" s="146"/>
      <c r="BF36" s="146"/>
      <c r="BG36" s="146"/>
      <c r="BH36" s="146"/>
    </row>
    <row r="37" spans="1:60" outlineLevel="2" x14ac:dyDescent="0.25">
      <c r="A37" s="153"/>
      <c r="B37" s="154"/>
      <c r="C37" s="191" t="s">
        <v>1099</v>
      </c>
      <c r="D37" s="189"/>
      <c r="E37" s="190">
        <v>1</v>
      </c>
      <c r="F37" s="156"/>
      <c r="G37" s="156"/>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271</v>
      </c>
      <c r="AH37" s="146">
        <v>0</v>
      </c>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x14ac:dyDescent="0.25">
      <c r="A38" s="161" t="s">
        <v>174</v>
      </c>
      <c r="B38" s="162" t="s">
        <v>95</v>
      </c>
      <c r="C38" s="183" t="s">
        <v>96</v>
      </c>
      <c r="D38" s="163"/>
      <c r="E38" s="164"/>
      <c r="F38" s="165"/>
      <c r="G38" s="165">
        <f>SUMIF(AG39:AG46,"&lt;&gt;NOR",G39:G46)</f>
        <v>0</v>
      </c>
      <c r="H38" s="165"/>
      <c r="I38" s="165">
        <f>SUM(I39:I46)</f>
        <v>0</v>
      </c>
      <c r="J38" s="165"/>
      <c r="K38" s="165">
        <f>SUM(K39:K46)</f>
        <v>0</v>
      </c>
      <c r="L38" s="165"/>
      <c r="M38" s="165">
        <f>SUM(M39:M46)</f>
        <v>0</v>
      </c>
      <c r="N38" s="164"/>
      <c r="O38" s="164">
        <f>SUM(O39:O46)</f>
        <v>0.51</v>
      </c>
      <c r="P38" s="164"/>
      <c r="Q38" s="164">
        <f>SUM(Q39:Q46)</f>
        <v>0</v>
      </c>
      <c r="R38" s="165"/>
      <c r="S38" s="165"/>
      <c r="T38" s="166"/>
      <c r="U38" s="160"/>
      <c r="V38" s="160">
        <f>SUM(V39:V46)</f>
        <v>1.24</v>
      </c>
      <c r="W38" s="160"/>
      <c r="X38" s="160"/>
      <c r="Y38" s="160"/>
      <c r="AG38" t="s">
        <v>175</v>
      </c>
    </row>
    <row r="39" spans="1:60" outlineLevel="1" x14ac:dyDescent="0.25">
      <c r="A39" s="168">
        <v>11</v>
      </c>
      <c r="B39" s="169" t="s">
        <v>923</v>
      </c>
      <c r="C39" s="184" t="s">
        <v>924</v>
      </c>
      <c r="D39" s="170" t="s">
        <v>343</v>
      </c>
      <c r="E39" s="171">
        <v>0.2</v>
      </c>
      <c r="F39" s="172"/>
      <c r="G39" s="173">
        <f>ROUND(E39*F39,2)</f>
        <v>0</v>
      </c>
      <c r="H39" s="172"/>
      <c r="I39" s="173">
        <f>ROUND(E39*H39,2)</f>
        <v>0</v>
      </c>
      <c r="J39" s="172"/>
      <c r="K39" s="173">
        <f>ROUND(E39*J39,2)</f>
        <v>0</v>
      </c>
      <c r="L39" s="173">
        <v>21</v>
      </c>
      <c r="M39" s="173">
        <f>G39*(1+L39/100)</f>
        <v>0</v>
      </c>
      <c r="N39" s="171">
        <v>2.5</v>
      </c>
      <c r="O39" s="171">
        <f>ROUND(E39*N39,2)</f>
        <v>0.5</v>
      </c>
      <c r="P39" s="171">
        <v>0</v>
      </c>
      <c r="Q39" s="171">
        <f>ROUND(E39*P39,2)</f>
        <v>0</v>
      </c>
      <c r="R39" s="173" t="s">
        <v>430</v>
      </c>
      <c r="S39" s="173" t="s">
        <v>266</v>
      </c>
      <c r="T39" s="174" t="s">
        <v>266</v>
      </c>
      <c r="U39" s="156">
        <v>1.19</v>
      </c>
      <c r="V39" s="156">
        <f>ROUND(E39*U39,2)</f>
        <v>0.24</v>
      </c>
      <c r="W39" s="156"/>
      <c r="X39" s="156" t="s">
        <v>253</v>
      </c>
      <c r="Y39" s="156" t="s">
        <v>182</v>
      </c>
      <c r="Z39" s="146"/>
      <c r="AA39" s="146"/>
      <c r="AB39" s="146"/>
      <c r="AC39" s="146"/>
      <c r="AD39" s="146"/>
      <c r="AE39" s="146"/>
      <c r="AF39" s="146"/>
      <c r="AG39" s="146" t="s">
        <v>254</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524" t="s">
        <v>925</v>
      </c>
      <c r="D40" s="525"/>
      <c r="E40" s="525"/>
      <c r="F40" s="525"/>
      <c r="G40" s="525"/>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275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515" t="s">
        <v>926</v>
      </c>
      <c r="D41" s="516"/>
      <c r="E41" s="516"/>
      <c r="F41" s="516"/>
      <c r="G41" s="516"/>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185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191" t="s">
        <v>927</v>
      </c>
      <c r="D42" s="189"/>
      <c r="E42" s="190">
        <v>0.2</v>
      </c>
      <c r="F42" s="156"/>
      <c r="G42" s="156"/>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271</v>
      </c>
      <c r="AH42" s="146">
        <v>0</v>
      </c>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8">
        <v>12</v>
      </c>
      <c r="B43" s="169" t="s">
        <v>928</v>
      </c>
      <c r="C43" s="184" t="s">
        <v>929</v>
      </c>
      <c r="D43" s="170" t="s">
        <v>264</v>
      </c>
      <c r="E43" s="171">
        <v>1.2</v>
      </c>
      <c r="F43" s="172"/>
      <c r="G43" s="173">
        <f>ROUND(E43*F43,2)</f>
        <v>0</v>
      </c>
      <c r="H43" s="172"/>
      <c r="I43" s="173">
        <f>ROUND(E43*H43,2)</f>
        <v>0</v>
      </c>
      <c r="J43" s="172"/>
      <c r="K43" s="173">
        <f>ROUND(E43*J43,2)</f>
        <v>0</v>
      </c>
      <c r="L43" s="173">
        <v>21</v>
      </c>
      <c r="M43" s="173">
        <f>G43*(1+L43/100)</f>
        <v>0</v>
      </c>
      <c r="N43" s="171">
        <v>4.4900000000000001E-3</v>
      </c>
      <c r="O43" s="171">
        <f>ROUND(E43*N43,2)</f>
        <v>0.01</v>
      </c>
      <c r="P43" s="171">
        <v>0</v>
      </c>
      <c r="Q43" s="171">
        <f>ROUND(E43*P43,2)</f>
        <v>0</v>
      </c>
      <c r="R43" s="173" t="s">
        <v>430</v>
      </c>
      <c r="S43" s="173" t="s">
        <v>266</v>
      </c>
      <c r="T43" s="174" t="s">
        <v>266</v>
      </c>
      <c r="U43" s="156">
        <v>0.83</v>
      </c>
      <c r="V43" s="156">
        <f>ROUND(E43*U43,2)</f>
        <v>1</v>
      </c>
      <c r="W43" s="156"/>
      <c r="X43" s="156" t="s">
        <v>253</v>
      </c>
      <c r="Y43" s="156" t="s">
        <v>182</v>
      </c>
      <c r="Z43" s="146"/>
      <c r="AA43" s="146"/>
      <c r="AB43" s="146"/>
      <c r="AC43" s="146"/>
      <c r="AD43" s="146"/>
      <c r="AE43" s="146"/>
      <c r="AF43" s="146"/>
      <c r="AG43" s="146" t="s">
        <v>254</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24" t="s">
        <v>913</v>
      </c>
      <c r="D44" s="525"/>
      <c r="E44" s="525"/>
      <c r="F44" s="525"/>
      <c r="G44" s="52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515" t="s">
        <v>930</v>
      </c>
      <c r="D45" s="516"/>
      <c r="E45" s="516"/>
      <c r="F45" s="516"/>
      <c r="G45" s="516"/>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185</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191" t="s">
        <v>931</v>
      </c>
      <c r="D46" s="189"/>
      <c r="E46" s="190">
        <v>1.2</v>
      </c>
      <c r="F46" s="156"/>
      <c r="G46" s="156"/>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271</v>
      </c>
      <c r="AH46" s="146">
        <v>0</v>
      </c>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x14ac:dyDescent="0.25">
      <c r="A47" s="161" t="s">
        <v>174</v>
      </c>
      <c r="B47" s="162" t="s">
        <v>115</v>
      </c>
      <c r="C47" s="183" t="s">
        <v>116</v>
      </c>
      <c r="D47" s="163"/>
      <c r="E47" s="164"/>
      <c r="F47" s="165"/>
      <c r="G47" s="165">
        <f>SUMIF(AG48:AG49,"&lt;&gt;NOR",G48:G49)</f>
        <v>0</v>
      </c>
      <c r="H47" s="165"/>
      <c r="I47" s="165">
        <f>SUM(I48:I49)</f>
        <v>0</v>
      </c>
      <c r="J47" s="165"/>
      <c r="K47" s="165">
        <f>SUM(K48:K49)</f>
        <v>0</v>
      </c>
      <c r="L47" s="165"/>
      <c r="M47" s="165">
        <f>SUM(M48:M49)</f>
        <v>0</v>
      </c>
      <c r="N47" s="164"/>
      <c r="O47" s="164">
        <f>SUM(O48:O49)</f>
        <v>0</v>
      </c>
      <c r="P47" s="164"/>
      <c r="Q47" s="164">
        <f>SUM(Q48:Q49)</f>
        <v>0</v>
      </c>
      <c r="R47" s="165"/>
      <c r="S47" s="165"/>
      <c r="T47" s="166"/>
      <c r="U47" s="160"/>
      <c r="V47" s="160">
        <f>SUM(V48:V49)</f>
        <v>0.05</v>
      </c>
      <c r="W47" s="160"/>
      <c r="X47" s="160"/>
      <c r="Y47" s="160"/>
      <c r="AG47" t="s">
        <v>175</v>
      </c>
    </row>
    <row r="48" spans="1:60" outlineLevel="1" x14ac:dyDescent="0.25">
      <c r="A48" s="168">
        <v>13</v>
      </c>
      <c r="B48" s="169" t="s">
        <v>1100</v>
      </c>
      <c r="C48" s="184" t="s">
        <v>1101</v>
      </c>
      <c r="D48" s="170" t="s">
        <v>298</v>
      </c>
      <c r="E48" s="171">
        <v>0.52027000000000001</v>
      </c>
      <c r="F48" s="172"/>
      <c r="G48" s="173">
        <f>ROUND(E48*F48,2)</f>
        <v>0</v>
      </c>
      <c r="H48" s="172"/>
      <c r="I48" s="173">
        <f>ROUND(E48*H48,2)</f>
        <v>0</v>
      </c>
      <c r="J48" s="172"/>
      <c r="K48" s="173">
        <f>ROUND(E48*J48,2)</f>
        <v>0</v>
      </c>
      <c r="L48" s="173">
        <v>21</v>
      </c>
      <c r="M48" s="173">
        <f>G48*(1+L48/100)</f>
        <v>0</v>
      </c>
      <c r="N48" s="171">
        <v>0</v>
      </c>
      <c r="O48" s="171">
        <f>ROUND(E48*N48,2)</f>
        <v>0</v>
      </c>
      <c r="P48" s="171">
        <v>0</v>
      </c>
      <c r="Q48" s="171">
        <f>ROUND(E48*P48,2)</f>
        <v>0</v>
      </c>
      <c r="R48" s="173" t="s">
        <v>430</v>
      </c>
      <c r="S48" s="173" t="s">
        <v>266</v>
      </c>
      <c r="T48" s="174" t="s">
        <v>266</v>
      </c>
      <c r="U48" s="156">
        <v>0.1</v>
      </c>
      <c r="V48" s="156">
        <f>ROUND(E48*U48,2)</f>
        <v>0.05</v>
      </c>
      <c r="W48" s="156"/>
      <c r="X48" s="156" t="s">
        <v>299</v>
      </c>
      <c r="Y48" s="156" t="s">
        <v>182</v>
      </c>
      <c r="Z48" s="146"/>
      <c r="AA48" s="146"/>
      <c r="AB48" s="146"/>
      <c r="AC48" s="146"/>
      <c r="AD48" s="146"/>
      <c r="AE48" s="146"/>
      <c r="AF48" s="146"/>
      <c r="AG48" s="146" t="s">
        <v>300</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2" x14ac:dyDescent="0.25">
      <c r="A49" s="153"/>
      <c r="B49" s="154"/>
      <c r="C49" s="524" t="s">
        <v>1102</v>
      </c>
      <c r="D49" s="525"/>
      <c r="E49" s="525"/>
      <c r="F49" s="525"/>
      <c r="G49" s="525"/>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275</v>
      </c>
      <c r="AH49" s="146"/>
      <c r="AI49" s="146"/>
      <c r="AJ49" s="146"/>
      <c r="AK49" s="146"/>
      <c r="AL49" s="146"/>
      <c r="AM49" s="146"/>
      <c r="AN49" s="146"/>
      <c r="AO49" s="146"/>
      <c r="AP49" s="146"/>
      <c r="AQ49" s="146"/>
      <c r="AR49" s="146"/>
      <c r="AS49" s="146"/>
      <c r="AT49" s="146"/>
      <c r="AU49" s="146"/>
      <c r="AV49" s="146"/>
      <c r="AW49" s="146"/>
      <c r="AX49" s="146"/>
      <c r="AY49" s="146"/>
      <c r="AZ49" s="146"/>
      <c r="BA49" s="182" t="str">
        <f>C49</f>
        <v>vodovodu nebo kanalizace hloubené nebo ražené (827 1.3, 827 2.3) z trub litinových včetně drobných objektů,</v>
      </c>
      <c r="BB49" s="146"/>
      <c r="BC49" s="146"/>
      <c r="BD49" s="146"/>
      <c r="BE49" s="146"/>
      <c r="BF49" s="146"/>
      <c r="BG49" s="146"/>
      <c r="BH49" s="146"/>
    </row>
    <row r="50" spans="1:60" x14ac:dyDescent="0.25">
      <c r="A50" s="161" t="s">
        <v>174</v>
      </c>
      <c r="B50" s="162" t="s">
        <v>126</v>
      </c>
      <c r="C50" s="183" t="s">
        <v>127</v>
      </c>
      <c r="D50" s="163"/>
      <c r="E50" s="164"/>
      <c r="F50" s="165"/>
      <c r="G50" s="165">
        <f>SUMIF(AG51:AG65,"&lt;&gt;NOR",G51:G65)</f>
        <v>0</v>
      </c>
      <c r="H50" s="165"/>
      <c r="I50" s="165">
        <f>SUM(I51:I65)</f>
        <v>0</v>
      </c>
      <c r="J50" s="165"/>
      <c r="K50" s="165">
        <f>SUM(K51:K65)</f>
        <v>0</v>
      </c>
      <c r="L50" s="165"/>
      <c r="M50" s="165">
        <f>SUM(M51:M65)</f>
        <v>0</v>
      </c>
      <c r="N50" s="164"/>
      <c r="O50" s="164">
        <f>SUM(O51:O65)</f>
        <v>0.22</v>
      </c>
      <c r="P50" s="164"/>
      <c r="Q50" s="164">
        <f>SUM(Q51:Q65)</f>
        <v>0</v>
      </c>
      <c r="R50" s="165"/>
      <c r="S50" s="165"/>
      <c r="T50" s="166"/>
      <c r="U50" s="160"/>
      <c r="V50" s="160">
        <f>SUM(V51:V65)</f>
        <v>5.0500000000000007</v>
      </c>
      <c r="W50" s="160"/>
      <c r="X50" s="160"/>
      <c r="Y50" s="160"/>
      <c r="AG50" t="s">
        <v>175</v>
      </c>
    </row>
    <row r="51" spans="1:60" ht="20.399999999999999" outlineLevel="1" x14ac:dyDescent="0.25">
      <c r="A51" s="175">
        <v>14</v>
      </c>
      <c r="B51" s="176" t="s">
        <v>1103</v>
      </c>
      <c r="C51" s="185" t="s">
        <v>1104</v>
      </c>
      <c r="D51" s="177" t="s">
        <v>257</v>
      </c>
      <c r="E51" s="178">
        <v>1</v>
      </c>
      <c r="F51" s="179"/>
      <c r="G51" s="180">
        <f>ROUND(E51*F51,2)</f>
        <v>0</v>
      </c>
      <c r="H51" s="179"/>
      <c r="I51" s="180">
        <f>ROUND(E51*H51,2)</f>
        <v>0</v>
      </c>
      <c r="J51" s="179"/>
      <c r="K51" s="180">
        <f>ROUND(E51*J51,2)</f>
        <v>0</v>
      </c>
      <c r="L51" s="180">
        <v>21</v>
      </c>
      <c r="M51" s="180">
        <f>G51*(1+L51/100)</f>
        <v>0</v>
      </c>
      <c r="N51" s="178">
        <v>2.2000000000000001E-4</v>
      </c>
      <c r="O51" s="178">
        <f>ROUND(E51*N51,2)</f>
        <v>0</v>
      </c>
      <c r="P51" s="178">
        <v>0</v>
      </c>
      <c r="Q51" s="178">
        <f>ROUND(E51*P51,2)</f>
        <v>0</v>
      </c>
      <c r="R51" s="180" t="s">
        <v>430</v>
      </c>
      <c r="S51" s="180" t="s">
        <v>266</v>
      </c>
      <c r="T51" s="181" t="s">
        <v>266</v>
      </c>
      <c r="U51" s="156">
        <v>1.55</v>
      </c>
      <c r="V51" s="156">
        <f>ROUND(E51*U51,2)</f>
        <v>1.55</v>
      </c>
      <c r="W51" s="156"/>
      <c r="X51" s="156" t="s">
        <v>253</v>
      </c>
      <c r="Y51" s="156" t="s">
        <v>182</v>
      </c>
      <c r="Z51" s="146"/>
      <c r="AA51" s="146"/>
      <c r="AB51" s="146"/>
      <c r="AC51" s="146"/>
      <c r="AD51" s="146"/>
      <c r="AE51" s="146"/>
      <c r="AF51" s="146"/>
      <c r="AG51" s="146" t="s">
        <v>267</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68">
        <v>15</v>
      </c>
      <c r="B52" s="169" t="s">
        <v>1105</v>
      </c>
      <c r="C52" s="184" t="s">
        <v>1106</v>
      </c>
      <c r="D52" s="170" t="s">
        <v>257</v>
      </c>
      <c r="E52" s="171">
        <v>1</v>
      </c>
      <c r="F52" s="172"/>
      <c r="G52" s="173">
        <f>ROUND(E52*F52,2)</f>
        <v>0</v>
      </c>
      <c r="H52" s="172"/>
      <c r="I52" s="173">
        <f>ROUND(E52*H52,2)</f>
        <v>0</v>
      </c>
      <c r="J52" s="172"/>
      <c r="K52" s="173">
        <f>ROUND(E52*J52,2)</f>
        <v>0</v>
      </c>
      <c r="L52" s="173">
        <v>21</v>
      </c>
      <c r="M52" s="173">
        <f>G52*(1+L52/100)</f>
        <v>0</v>
      </c>
      <c r="N52" s="171">
        <v>2.7699999999999999E-3</v>
      </c>
      <c r="O52" s="171">
        <f>ROUND(E52*N52,2)</f>
        <v>0</v>
      </c>
      <c r="P52" s="171">
        <v>0</v>
      </c>
      <c r="Q52" s="171">
        <f>ROUND(E52*P52,2)</f>
        <v>0</v>
      </c>
      <c r="R52" s="173" t="s">
        <v>430</v>
      </c>
      <c r="S52" s="173" t="s">
        <v>266</v>
      </c>
      <c r="T52" s="174" t="s">
        <v>266</v>
      </c>
      <c r="U52" s="156">
        <v>1.66</v>
      </c>
      <c r="V52" s="156">
        <f>ROUND(E52*U52,2)</f>
        <v>1.66</v>
      </c>
      <c r="W52" s="156"/>
      <c r="X52" s="156" t="s">
        <v>253</v>
      </c>
      <c r="Y52" s="156" t="s">
        <v>182</v>
      </c>
      <c r="Z52" s="146"/>
      <c r="AA52" s="146"/>
      <c r="AB52" s="146"/>
      <c r="AC52" s="146"/>
      <c r="AD52" s="146"/>
      <c r="AE52" s="146"/>
      <c r="AF52" s="146"/>
      <c r="AG52" s="146" t="s">
        <v>254</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2" x14ac:dyDescent="0.25">
      <c r="A53" s="153"/>
      <c r="B53" s="154"/>
      <c r="C53" s="513" t="s">
        <v>1107</v>
      </c>
      <c r="D53" s="514"/>
      <c r="E53" s="514"/>
      <c r="F53" s="514"/>
      <c r="G53" s="514"/>
      <c r="H53" s="156"/>
      <c r="I53" s="156"/>
      <c r="J53" s="156"/>
      <c r="K53" s="156"/>
      <c r="L53" s="156"/>
      <c r="M53" s="156"/>
      <c r="N53" s="155"/>
      <c r="O53" s="155"/>
      <c r="P53" s="155"/>
      <c r="Q53" s="155"/>
      <c r="R53" s="156"/>
      <c r="S53" s="156"/>
      <c r="T53" s="156"/>
      <c r="U53" s="156"/>
      <c r="V53" s="156"/>
      <c r="W53" s="156"/>
      <c r="X53" s="156"/>
      <c r="Y53" s="156"/>
      <c r="Z53" s="146"/>
      <c r="AA53" s="146"/>
      <c r="AB53" s="146"/>
      <c r="AC53" s="146"/>
      <c r="AD53" s="146"/>
      <c r="AE53" s="146"/>
      <c r="AF53" s="146"/>
      <c r="AG53" s="146" t="s">
        <v>185</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3" x14ac:dyDescent="0.25">
      <c r="A54" s="153"/>
      <c r="B54" s="154"/>
      <c r="C54" s="515" t="s">
        <v>1108</v>
      </c>
      <c r="D54" s="516"/>
      <c r="E54" s="516"/>
      <c r="F54" s="516"/>
      <c r="G54" s="516"/>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185</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1" x14ac:dyDescent="0.25">
      <c r="A55" s="168">
        <v>16</v>
      </c>
      <c r="B55" s="169" t="s">
        <v>987</v>
      </c>
      <c r="C55" s="184" t="s">
        <v>988</v>
      </c>
      <c r="D55" s="170" t="s">
        <v>257</v>
      </c>
      <c r="E55" s="171">
        <v>1</v>
      </c>
      <c r="F55" s="172"/>
      <c r="G55" s="173">
        <f>ROUND(E55*F55,2)</f>
        <v>0</v>
      </c>
      <c r="H55" s="172"/>
      <c r="I55" s="173">
        <f>ROUND(E55*H55,2)</f>
        <v>0</v>
      </c>
      <c r="J55" s="172"/>
      <c r="K55" s="173">
        <f>ROUND(E55*J55,2)</f>
        <v>0</v>
      </c>
      <c r="L55" s="173">
        <v>21</v>
      </c>
      <c r="M55" s="173">
        <f>G55*(1+L55/100)</f>
        <v>0</v>
      </c>
      <c r="N55" s="171">
        <v>0.12303</v>
      </c>
      <c r="O55" s="171">
        <f>ROUND(E55*N55,2)</f>
        <v>0.12</v>
      </c>
      <c r="P55" s="171">
        <v>0</v>
      </c>
      <c r="Q55" s="171">
        <f>ROUND(E55*P55,2)</f>
        <v>0</v>
      </c>
      <c r="R55" s="173" t="s">
        <v>430</v>
      </c>
      <c r="S55" s="173" t="s">
        <v>266</v>
      </c>
      <c r="T55" s="174" t="s">
        <v>266</v>
      </c>
      <c r="U55" s="156">
        <v>0.86</v>
      </c>
      <c r="V55" s="156">
        <f>ROUND(E55*U55,2)</f>
        <v>0.86</v>
      </c>
      <c r="W55" s="156"/>
      <c r="X55" s="156" t="s">
        <v>253</v>
      </c>
      <c r="Y55" s="156" t="s">
        <v>182</v>
      </c>
      <c r="Z55" s="146"/>
      <c r="AA55" s="146"/>
      <c r="AB55" s="146"/>
      <c r="AC55" s="146"/>
      <c r="AD55" s="146"/>
      <c r="AE55" s="146"/>
      <c r="AF55" s="146"/>
      <c r="AG55" s="146" t="s">
        <v>267</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2" x14ac:dyDescent="0.25">
      <c r="A56" s="153"/>
      <c r="B56" s="154"/>
      <c r="C56" s="524" t="s">
        <v>989</v>
      </c>
      <c r="D56" s="525"/>
      <c r="E56" s="525"/>
      <c r="F56" s="525"/>
      <c r="G56" s="525"/>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275</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21" outlineLevel="2" x14ac:dyDescent="0.25">
      <c r="A57" s="153"/>
      <c r="B57" s="154"/>
      <c r="C57" s="515" t="s">
        <v>990</v>
      </c>
      <c r="D57" s="516"/>
      <c r="E57" s="516"/>
      <c r="F57" s="516"/>
      <c r="G57" s="516"/>
      <c r="H57" s="156"/>
      <c r="I57" s="156"/>
      <c r="J57" s="156"/>
      <c r="K57" s="156"/>
      <c r="L57" s="156"/>
      <c r="M57" s="156"/>
      <c r="N57" s="155"/>
      <c r="O57" s="155"/>
      <c r="P57" s="155"/>
      <c r="Q57" s="155"/>
      <c r="R57" s="156"/>
      <c r="S57" s="156"/>
      <c r="T57" s="156"/>
      <c r="U57" s="156"/>
      <c r="V57" s="156"/>
      <c r="W57" s="156"/>
      <c r="X57" s="156"/>
      <c r="Y57" s="156"/>
      <c r="Z57" s="146"/>
      <c r="AA57" s="146"/>
      <c r="AB57" s="146"/>
      <c r="AC57" s="146"/>
      <c r="AD57" s="146"/>
      <c r="AE57" s="146"/>
      <c r="AF57" s="146"/>
      <c r="AG57" s="146" t="s">
        <v>185</v>
      </c>
      <c r="AH57" s="146"/>
      <c r="AI57" s="146"/>
      <c r="AJ57" s="146"/>
      <c r="AK57" s="146"/>
      <c r="AL57" s="146"/>
      <c r="AM57" s="146"/>
      <c r="AN57" s="146"/>
      <c r="AO57" s="146"/>
      <c r="AP57" s="146"/>
      <c r="AQ57" s="146"/>
      <c r="AR57" s="146"/>
      <c r="AS57" s="146"/>
      <c r="AT57" s="146"/>
      <c r="AU57" s="146"/>
      <c r="AV57" s="146"/>
      <c r="AW57" s="146"/>
      <c r="AX57" s="146"/>
      <c r="AY57" s="146"/>
      <c r="AZ57" s="146"/>
      <c r="BA57" s="182" t="str">
        <f>C57</f>
        <v>V položkách osazení poklopů jsou zakalkulovány i náklady na jejich podezdění.  V položkách nejsou zakalkulovány náklady na dodání poklopů; Tyto náklady se oceňují ve specifikaci. Ztratné se nestanoví.</v>
      </c>
      <c r="BB57" s="146"/>
      <c r="BC57" s="146"/>
      <c r="BD57" s="146"/>
      <c r="BE57" s="146"/>
      <c r="BF57" s="146"/>
      <c r="BG57" s="146"/>
      <c r="BH57" s="146"/>
    </row>
    <row r="58" spans="1:60" outlineLevel="1" x14ac:dyDescent="0.25">
      <c r="A58" s="175">
        <v>17</v>
      </c>
      <c r="B58" s="176" t="s">
        <v>991</v>
      </c>
      <c r="C58" s="185" t="s">
        <v>992</v>
      </c>
      <c r="D58" s="177" t="s">
        <v>257</v>
      </c>
      <c r="E58" s="178">
        <v>1</v>
      </c>
      <c r="F58" s="179"/>
      <c r="G58" s="180">
        <f t="shared" ref="G58:G64" si="0">ROUND(E58*F58,2)</f>
        <v>0</v>
      </c>
      <c r="H58" s="179"/>
      <c r="I58" s="180">
        <f t="shared" ref="I58:I64" si="1">ROUND(E58*H58,2)</f>
        <v>0</v>
      </c>
      <c r="J58" s="179"/>
      <c r="K58" s="180">
        <f t="shared" ref="K58:K64" si="2">ROUND(E58*J58,2)</f>
        <v>0</v>
      </c>
      <c r="L58" s="180">
        <v>21</v>
      </c>
      <c r="M58" s="180">
        <f t="shared" ref="M58:M64" si="3">G58*(1+L58/100)</f>
        <v>0</v>
      </c>
      <c r="N58" s="178">
        <v>0</v>
      </c>
      <c r="O58" s="178">
        <f t="shared" ref="O58:O64" si="4">ROUND(E58*N58,2)</f>
        <v>0</v>
      </c>
      <c r="P58" s="178">
        <v>0</v>
      </c>
      <c r="Q58" s="178">
        <f t="shared" ref="Q58:Q64" si="5">ROUND(E58*P58,2)</f>
        <v>0</v>
      </c>
      <c r="R58" s="180"/>
      <c r="S58" s="180" t="s">
        <v>266</v>
      </c>
      <c r="T58" s="181" t="s">
        <v>266</v>
      </c>
      <c r="U58" s="156">
        <v>0.98</v>
      </c>
      <c r="V58" s="156">
        <f t="shared" ref="V58:V64" si="6">ROUND(E58*U58,2)</f>
        <v>0.98</v>
      </c>
      <c r="W58" s="156"/>
      <c r="X58" s="156" t="s">
        <v>253</v>
      </c>
      <c r="Y58" s="156" t="s">
        <v>182</v>
      </c>
      <c r="Z58" s="146"/>
      <c r="AA58" s="146"/>
      <c r="AB58" s="146"/>
      <c r="AC58" s="146"/>
      <c r="AD58" s="146"/>
      <c r="AE58" s="146"/>
      <c r="AF58" s="146"/>
      <c r="AG58" s="146" t="s">
        <v>254</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1" x14ac:dyDescent="0.25">
      <c r="A59" s="175">
        <v>18</v>
      </c>
      <c r="B59" s="176" t="s">
        <v>1109</v>
      </c>
      <c r="C59" s="185" t="s">
        <v>1110</v>
      </c>
      <c r="D59" s="177" t="s">
        <v>290</v>
      </c>
      <c r="E59" s="178">
        <v>2</v>
      </c>
      <c r="F59" s="179"/>
      <c r="G59" s="180">
        <f t="shared" si="0"/>
        <v>0</v>
      </c>
      <c r="H59" s="179"/>
      <c r="I59" s="180">
        <f t="shared" si="1"/>
        <v>0</v>
      </c>
      <c r="J59" s="179"/>
      <c r="K59" s="180">
        <f t="shared" si="2"/>
        <v>0</v>
      </c>
      <c r="L59" s="180">
        <v>21</v>
      </c>
      <c r="M59" s="180">
        <f t="shared" si="3"/>
        <v>0</v>
      </c>
      <c r="N59" s="178">
        <v>0</v>
      </c>
      <c r="O59" s="178">
        <f t="shared" si="4"/>
        <v>0</v>
      </c>
      <c r="P59" s="178">
        <v>0</v>
      </c>
      <c r="Q59" s="178">
        <f t="shared" si="5"/>
        <v>0</v>
      </c>
      <c r="R59" s="180"/>
      <c r="S59" s="180" t="s">
        <v>179</v>
      </c>
      <c r="T59" s="181" t="s">
        <v>180</v>
      </c>
      <c r="U59" s="156">
        <v>0</v>
      </c>
      <c r="V59" s="156">
        <f t="shared" si="6"/>
        <v>0</v>
      </c>
      <c r="W59" s="156"/>
      <c r="X59" s="156" t="s">
        <v>253</v>
      </c>
      <c r="Y59" s="156" t="s">
        <v>182</v>
      </c>
      <c r="Z59" s="146"/>
      <c r="AA59" s="146"/>
      <c r="AB59" s="146"/>
      <c r="AC59" s="146"/>
      <c r="AD59" s="146"/>
      <c r="AE59" s="146"/>
      <c r="AF59" s="146"/>
      <c r="AG59" s="146" t="s">
        <v>254</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ht="20.399999999999999" outlineLevel="1" x14ac:dyDescent="0.25">
      <c r="A60" s="175">
        <v>19</v>
      </c>
      <c r="B60" s="176" t="s">
        <v>998</v>
      </c>
      <c r="C60" s="185" t="s">
        <v>999</v>
      </c>
      <c r="D60" s="177" t="s">
        <v>257</v>
      </c>
      <c r="E60" s="178">
        <v>1</v>
      </c>
      <c r="F60" s="179"/>
      <c r="G60" s="180">
        <f t="shared" si="0"/>
        <v>0</v>
      </c>
      <c r="H60" s="179"/>
      <c r="I60" s="180">
        <f t="shared" si="1"/>
        <v>0</v>
      </c>
      <c r="J60" s="179"/>
      <c r="K60" s="180">
        <f t="shared" si="2"/>
        <v>0</v>
      </c>
      <c r="L60" s="180">
        <v>21</v>
      </c>
      <c r="M60" s="180">
        <f t="shared" si="3"/>
        <v>0</v>
      </c>
      <c r="N60" s="178">
        <v>1.1299999999999999E-2</v>
      </c>
      <c r="O60" s="178">
        <f t="shared" si="4"/>
        <v>0.01</v>
      </c>
      <c r="P60" s="178">
        <v>0</v>
      </c>
      <c r="Q60" s="178">
        <f t="shared" si="5"/>
        <v>0</v>
      </c>
      <c r="R60" s="180" t="s">
        <v>477</v>
      </c>
      <c r="S60" s="180" t="s">
        <v>266</v>
      </c>
      <c r="T60" s="181" t="s">
        <v>266</v>
      </c>
      <c r="U60" s="156">
        <v>0</v>
      </c>
      <c r="V60" s="156">
        <f t="shared" si="6"/>
        <v>0</v>
      </c>
      <c r="W60" s="156"/>
      <c r="X60" s="156" t="s">
        <v>478</v>
      </c>
      <c r="Y60" s="156" t="s">
        <v>182</v>
      </c>
      <c r="Z60" s="146"/>
      <c r="AA60" s="146"/>
      <c r="AB60" s="146"/>
      <c r="AC60" s="146"/>
      <c r="AD60" s="146"/>
      <c r="AE60" s="146"/>
      <c r="AF60" s="146"/>
      <c r="AG60" s="146" t="s">
        <v>672</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ht="40.799999999999997" outlineLevel="1" x14ac:dyDescent="0.25">
      <c r="A61" s="175">
        <v>20</v>
      </c>
      <c r="B61" s="176" t="s">
        <v>1111</v>
      </c>
      <c r="C61" s="185" t="s">
        <v>1112</v>
      </c>
      <c r="D61" s="177" t="s">
        <v>257</v>
      </c>
      <c r="E61" s="178">
        <v>1</v>
      </c>
      <c r="F61" s="179"/>
      <c r="G61" s="180">
        <f t="shared" si="0"/>
        <v>0</v>
      </c>
      <c r="H61" s="179"/>
      <c r="I61" s="180">
        <f t="shared" si="1"/>
        <v>0</v>
      </c>
      <c r="J61" s="179"/>
      <c r="K61" s="180">
        <f t="shared" si="2"/>
        <v>0</v>
      </c>
      <c r="L61" s="180">
        <v>21</v>
      </c>
      <c r="M61" s="180">
        <f t="shared" si="3"/>
        <v>0</v>
      </c>
      <c r="N61" s="178">
        <v>1.8499999999999999E-2</v>
      </c>
      <c r="O61" s="178">
        <f t="shared" si="4"/>
        <v>0.02</v>
      </c>
      <c r="P61" s="178">
        <v>0</v>
      </c>
      <c r="Q61" s="178">
        <f t="shared" si="5"/>
        <v>0</v>
      </c>
      <c r="R61" s="180" t="s">
        <v>477</v>
      </c>
      <c r="S61" s="180" t="s">
        <v>266</v>
      </c>
      <c r="T61" s="181" t="s">
        <v>266</v>
      </c>
      <c r="U61" s="156">
        <v>0</v>
      </c>
      <c r="V61" s="156">
        <f t="shared" si="6"/>
        <v>0</v>
      </c>
      <c r="W61" s="156"/>
      <c r="X61" s="156" t="s">
        <v>478</v>
      </c>
      <c r="Y61" s="156" t="s">
        <v>182</v>
      </c>
      <c r="Z61" s="146"/>
      <c r="AA61" s="146"/>
      <c r="AB61" s="146"/>
      <c r="AC61" s="146"/>
      <c r="AD61" s="146"/>
      <c r="AE61" s="146"/>
      <c r="AF61" s="146"/>
      <c r="AG61" s="146" t="s">
        <v>672</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1" x14ac:dyDescent="0.25">
      <c r="A62" s="175">
        <v>21</v>
      </c>
      <c r="B62" s="176" t="s">
        <v>1000</v>
      </c>
      <c r="C62" s="185" t="s">
        <v>1001</v>
      </c>
      <c r="D62" s="177" t="s">
        <v>257</v>
      </c>
      <c r="E62" s="178">
        <v>1</v>
      </c>
      <c r="F62" s="179"/>
      <c r="G62" s="180">
        <f t="shared" si="0"/>
        <v>0</v>
      </c>
      <c r="H62" s="179"/>
      <c r="I62" s="180">
        <f t="shared" si="1"/>
        <v>0</v>
      </c>
      <c r="J62" s="179"/>
      <c r="K62" s="180">
        <f t="shared" si="2"/>
        <v>0</v>
      </c>
      <c r="L62" s="180">
        <v>21</v>
      </c>
      <c r="M62" s="180">
        <f t="shared" si="3"/>
        <v>0</v>
      </c>
      <c r="N62" s="178">
        <v>8.9999999999999998E-4</v>
      </c>
      <c r="O62" s="178">
        <f t="shared" si="4"/>
        <v>0</v>
      </c>
      <c r="P62" s="178">
        <v>0</v>
      </c>
      <c r="Q62" s="178">
        <f t="shared" si="5"/>
        <v>0</v>
      </c>
      <c r="R62" s="180" t="s">
        <v>477</v>
      </c>
      <c r="S62" s="180" t="s">
        <v>266</v>
      </c>
      <c r="T62" s="181" t="s">
        <v>266</v>
      </c>
      <c r="U62" s="156">
        <v>0</v>
      </c>
      <c r="V62" s="156">
        <f t="shared" si="6"/>
        <v>0</v>
      </c>
      <c r="W62" s="156"/>
      <c r="X62" s="156" t="s">
        <v>478</v>
      </c>
      <c r="Y62" s="156" t="s">
        <v>182</v>
      </c>
      <c r="Z62" s="146"/>
      <c r="AA62" s="146"/>
      <c r="AB62" s="146"/>
      <c r="AC62" s="146"/>
      <c r="AD62" s="146"/>
      <c r="AE62" s="146"/>
      <c r="AF62" s="146"/>
      <c r="AG62" s="146" t="s">
        <v>672</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ht="20.399999999999999" outlineLevel="1" x14ac:dyDescent="0.25">
      <c r="A63" s="175">
        <v>22</v>
      </c>
      <c r="B63" s="176" t="s">
        <v>1002</v>
      </c>
      <c r="C63" s="185" t="s">
        <v>1003</v>
      </c>
      <c r="D63" s="177" t="s">
        <v>257</v>
      </c>
      <c r="E63" s="178">
        <v>1</v>
      </c>
      <c r="F63" s="179"/>
      <c r="G63" s="180">
        <f t="shared" si="0"/>
        <v>0</v>
      </c>
      <c r="H63" s="179"/>
      <c r="I63" s="180">
        <f t="shared" si="1"/>
        <v>0</v>
      </c>
      <c r="J63" s="179"/>
      <c r="K63" s="180">
        <f t="shared" si="2"/>
        <v>0</v>
      </c>
      <c r="L63" s="180">
        <v>21</v>
      </c>
      <c r="M63" s="180">
        <f t="shared" si="3"/>
        <v>0</v>
      </c>
      <c r="N63" s="178">
        <v>3.3E-3</v>
      </c>
      <c r="O63" s="178">
        <f t="shared" si="4"/>
        <v>0</v>
      </c>
      <c r="P63" s="178">
        <v>0</v>
      </c>
      <c r="Q63" s="178">
        <f t="shared" si="5"/>
        <v>0</v>
      </c>
      <c r="R63" s="180" t="s">
        <v>477</v>
      </c>
      <c r="S63" s="180" t="s">
        <v>266</v>
      </c>
      <c r="T63" s="181" t="s">
        <v>266</v>
      </c>
      <c r="U63" s="156">
        <v>0</v>
      </c>
      <c r="V63" s="156">
        <f t="shared" si="6"/>
        <v>0</v>
      </c>
      <c r="W63" s="156"/>
      <c r="X63" s="156" t="s">
        <v>478</v>
      </c>
      <c r="Y63" s="156" t="s">
        <v>182</v>
      </c>
      <c r="Z63" s="146"/>
      <c r="AA63" s="146"/>
      <c r="AB63" s="146"/>
      <c r="AC63" s="146"/>
      <c r="AD63" s="146"/>
      <c r="AE63" s="146"/>
      <c r="AF63" s="146"/>
      <c r="AG63" s="146" t="s">
        <v>672</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68">
        <v>23</v>
      </c>
      <c r="B64" s="169" t="s">
        <v>1113</v>
      </c>
      <c r="C64" s="184" t="s">
        <v>1114</v>
      </c>
      <c r="D64" s="170" t="s">
        <v>257</v>
      </c>
      <c r="E64" s="171">
        <v>1</v>
      </c>
      <c r="F64" s="172"/>
      <c r="G64" s="173">
        <f t="shared" si="0"/>
        <v>0</v>
      </c>
      <c r="H64" s="172"/>
      <c r="I64" s="173">
        <f t="shared" si="1"/>
        <v>0</v>
      </c>
      <c r="J64" s="172"/>
      <c r="K64" s="173">
        <f t="shared" si="2"/>
        <v>0</v>
      </c>
      <c r="L64" s="173">
        <v>21</v>
      </c>
      <c r="M64" s="173">
        <f t="shared" si="3"/>
        <v>0</v>
      </c>
      <c r="N64" s="171">
        <v>6.9000000000000006E-2</v>
      </c>
      <c r="O64" s="171">
        <f t="shared" si="4"/>
        <v>7.0000000000000007E-2</v>
      </c>
      <c r="P64" s="171">
        <v>0</v>
      </c>
      <c r="Q64" s="171">
        <f t="shared" si="5"/>
        <v>0</v>
      </c>
      <c r="R64" s="173"/>
      <c r="S64" s="173" t="s">
        <v>179</v>
      </c>
      <c r="T64" s="174" t="s">
        <v>180</v>
      </c>
      <c r="U64" s="156">
        <v>0</v>
      </c>
      <c r="V64" s="156">
        <f t="shared" si="6"/>
        <v>0</v>
      </c>
      <c r="W64" s="156"/>
      <c r="X64" s="156" t="s">
        <v>478</v>
      </c>
      <c r="Y64" s="156" t="s">
        <v>182</v>
      </c>
      <c r="Z64" s="146"/>
      <c r="AA64" s="146"/>
      <c r="AB64" s="146"/>
      <c r="AC64" s="146"/>
      <c r="AD64" s="146"/>
      <c r="AE64" s="146"/>
      <c r="AF64" s="146"/>
      <c r="AG64" s="146" t="s">
        <v>672</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2" x14ac:dyDescent="0.25">
      <c r="A65" s="153"/>
      <c r="B65" s="154"/>
      <c r="C65" s="513" t="s">
        <v>1115</v>
      </c>
      <c r="D65" s="514"/>
      <c r="E65" s="514"/>
      <c r="F65" s="514"/>
      <c r="G65" s="514"/>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185</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x14ac:dyDescent="0.25">
      <c r="A66" s="161" t="s">
        <v>174</v>
      </c>
      <c r="B66" s="162" t="s">
        <v>128</v>
      </c>
      <c r="C66" s="183" t="s">
        <v>129</v>
      </c>
      <c r="D66" s="163"/>
      <c r="E66" s="164"/>
      <c r="F66" s="165"/>
      <c r="G66" s="165">
        <f>SUMIF(AG67:AG70,"&lt;&gt;NOR",G67:G70)</f>
        <v>0</v>
      </c>
      <c r="H66" s="165"/>
      <c r="I66" s="165">
        <f>SUM(I67:I70)</f>
        <v>0</v>
      </c>
      <c r="J66" s="165"/>
      <c r="K66" s="165">
        <f>SUM(K67:K70)</f>
        <v>0</v>
      </c>
      <c r="L66" s="165"/>
      <c r="M66" s="165">
        <f>SUM(M67:M70)</f>
        <v>0</v>
      </c>
      <c r="N66" s="164"/>
      <c r="O66" s="164">
        <f>SUM(O67:O70)</f>
        <v>0.03</v>
      </c>
      <c r="P66" s="164"/>
      <c r="Q66" s="164">
        <f>SUM(Q67:Q70)</f>
        <v>0</v>
      </c>
      <c r="R66" s="165"/>
      <c r="S66" s="165"/>
      <c r="T66" s="166"/>
      <c r="U66" s="160"/>
      <c r="V66" s="160">
        <f>SUM(V67:V70)</f>
        <v>2</v>
      </c>
      <c r="W66" s="160"/>
      <c r="X66" s="160"/>
      <c r="Y66" s="160"/>
      <c r="AG66" t="s">
        <v>175</v>
      </c>
    </row>
    <row r="67" spans="1:60" ht="20.399999999999999" outlineLevel="1" x14ac:dyDescent="0.25">
      <c r="A67" s="175">
        <v>24</v>
      </c>
      <c r="B67" s="176" t="s">
        <v>1116</v>
      </c>
      <c r="C67" s="185" t="s">
        <v>1117</v>
      </c>
      <c r="D67" s="177" t="s">
        <v>257</v>
      </c>
      <c r="E67" s="178">
        <v>1</v>
      </c>
      <c r="F67" s="179"/>
      <c r="G67" s="180">
        <f>ROUND(E67*F67,2)</f>
        <v>0</v>
      </c>
      <c r="H67" s="179"/>
      <c r="I67" s="180">
        <f>ROUND(E67*H67,2)</f>
        <v>0</v>
      </c>
      <c r="J67" s="179"/>
      <c r="K67" s="180">
        <f>ROUND(E67*J67,2)</f>
        <v>0</v>
      </c>
      <c r="L67" s="180">
        <v>21</v>
      </c>
      <c r="M67" s="180">
        <f>G67*(1+L67/100)</f>
        <v>0</v>
      </c>
      <c r="N67" s="178">
        <v>2.2000000000000001E-4</v>
      </c>
      <c r="O67" s="178">
        <f>ROUND(E67*N67,2)</f>
        <v>0</v>
      </c>
      <c r="P67" s="178">
        <v>0</v>
      </c>
      <c r="Q67" s="178">
        <f>ROUND(E67*P67,2)</f>
        <v>0</v>
      </c>
      <c r="R67" s="180" t="s">
        <v>430</v>
      </c>
      <c r="S67" s="180" t="s">
        <v>266</v>
      </c>
      <c r="T67" s="181" t="s">
        <v>266</v>
      </c>
      <c r="U67" s="156">
        <v>0.76</v>
      </c>
      <c r="V67" s="156">
        <f>ROUND(E67*U67,2)</f>
        <v>0.76</v>
      </c>
      <c r="W67" s="156"/>
      <c r="X67" s="156" t="s">
        <v>253</v>
      </c>
      <c r="Y67" s="156" t="s">
        <v>182</v>
      </c>
      <c r="Z67" s="146"/>
      <c r="AA67" s="146"/>
      <c r="AB67" s="146"/>
      <c r="AC67" s="146"/>
      <c r="AD67" s="146"/>
      <c r="AE67" s="146"/>
      <c r="AF67" s="146"/>
      <c r="AG67" s="146" t="s">
        <v>254</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ht="20.399999999999999" outlineLevel="1" x14ac:dyDescent="0.25">
      <c r="A68" s="175">
        <v>25</v>
      </c>
      <c r="B68" s="176" t="s">
        <v>1118</v>
      </c>
      <c r="C68" s="185" t="s">
        <v>1119</v>
      </c>
      <c r="D68" s="177" t="s">
        <v>257</v>
      </c>
      <c r="E68" s="178">
        <v>1</v>
      </c>
      <c r="F68" s="179"/>
      <c r="G68" s="180">
        <f>ROUND(E68*F68,2)</f>
        <v>0</v>
      </c>
      <c r="H68" s="179"/>
      <c r="I68" s="180">
        <f>ROUND(E68*H68,2)</f>
        <v>0</v>
      </c>
      <c r="J68" s="179"/>
      <c r="K68" s="180">
        <f>ROUND(E68*J68,2)</f>
        <v>0</v>
      </c>
      <c r="L68" s="180">
        <v>21</v>
      </c>
      <c r="M68" s="180">
        <f>G68*(1+L68/100)</f>
        <v>0</v>
      </c>
      <c r="N68" s="178">
        <v>6.2E-4</v>
      </c>
      <c r="O68" s="178">
        <f>ROUND(E68*N68,2)</f>
        <v>0</v>
      </c>
      <c r="P68" s="178">
        <v>0</v>
      </c>
      <c r="Q68" s="178">
        <f>ROUND(E68*P68,2)</f>
        <v>0</v>
      </c>
      <c r="R68" s="180" t="s">
        <v>430</v>
      </c>
      <c r="S68" s="180" t="s">
        <v>266</v>
      </c>
      <c r="T68" s="181" t="s">
        <v>266</v>
      </c>
      <c r="U68" s="156">
        <v>1.24</v>
      </c>
      <c r="V68" s="156">
        <f>ROUND(E68*U68,2)</f>
        <v>1.24</v>
      </c>
      <c r="W68" s="156"/>
      <c r="X68" s="156" t="s">
        <v>253</v>
      </c>
      <c r="Y68" s="156" t="s">
        <v>182</v>
      </c>
      <c r="Z68" s="146"/>
      <c r="AA68" s="146"/>
      <c r="AB68" s="146"/>
      <c r="AC68" s="146"/>
      <c r="AD68" s="146"/>
      <c r="AE68" s="146"/>
      <c r="AF68" s="146"/>
      <c r="AG68" s="146" t="s">
        <v>254</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ht="20.399999999999999" outlineLevel="1" x14ac:dyDescent="0.25">
      <c r="A69" s="175">
        <v>26</v>
      </c>
      <c r="B69" s="176" t="s">
        <v>1120</v>
      </c>
      <c r="C69" s="185" t="s">
        <v>1121</v>
      </c>
      <c r="D69" s="177" t="s">
        <v>257</v>
      </c>
      <c r="E69" s="178">
        <v>1</v>
      </c>
      <c r="F69" s="179"/>
      <c r="G69" s="180">
        <f>ROUND(E69*F69,2)</f>
        <v>0</v>
      </c>
      <c r="H69" s="179"/>
      <c r="I69" s="180">
        <f>ROUND(E69*H69,2)</f>
        <v>0</v>
      </c>
      <c r="J69" s="179"/>
      <c r="K69" s="180">
        <f>ROUND(E69*J69,2)</f>
        <v>0</v>
      </c>
      <c r="L69" s="180">
        <v>21</v>
      </c>
      <c r="M69" s="180">
        <f>G69*(1+L69/100)</f>
        <v>0</v>
      </c>
      <c r="N69" s="178">
        <v>1.78E-2</v>
      </c>
      <c r="O69" s="178">
        <f>ROUND(E69*N69,2)</f>
        <v>0.02</v>
      </c>
      <c r="P69" s="178">
        <v>0</v>
      </c>
      <c r="Q69" s="178">
        <f>ROUND(E69*P69,2)</f>
        <v>0</v>
      </c>
      <c r="R69" s="180" t="s">
        <v>477</v>
      </c>
      <c r="S69" s="180" t="s">
        <v>266</v>
      </c>
      <c r="T69" s="181" t="s">
        <v>266</v>
      </c>
      <c r="U69" s="156">
        <v>0</v>
      </c>
      <c r="V69" s="156">
        <f>ROUND(E69*U69,2)</f>
        <v>0</v>
      </c>
      <c r="W69" s="156"/>
      <c r="X69" s="156" t="s">
        <v>478</v>
      </c>
      <c r="Y69" s="156" t="s">
        <v>182</v>
      </c>
      <c r="Z69" s="146"/>
      <c r="AA69" s="146"/>
      <c r="AB69" s="146"/>
      <c r="AC69" s="146"/>
      <c r="AD69" s="146"/>
      <c r="AE69" s="146"/>
      <c r="AF69" s="146"/>
      <c r="AG69" s="146" t="s">
        <v>672</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ht="20.399999999999999" outlineLevel="1" x14ac:dyDescent="0.25">
      <c r="A70" s="168">
        <v>27</v>
      </c>
      <c r="B70" s="169" t="s">
        <v>1122</v>
      </c>
      <c r="C70" s="184" t="s">
        <v>1123</v>
      </c>
      <c r="D70" s="170" t="s">
        <v>257</v>
      </c>
      <c r="E70" s="171">
        <v>1</v>
      </c>
      <c r="F70" s="172"/>
      <c r="G70" s="173">
        <f>ROUND(E70*F70,2)</f>
        <v>0</v>
      </c>
      <c r="H70" s="172"/>
      <c r="I70" s="173">
        <f>ROUND(E70*H70,2)</f>
        <v>0</v>
      </c>
      <c r="J70" s="172"/>
      <c r="K70" s="173">
        <f>ROUND(E70*J70,2)</f>
        <v>0</v>
      </c>
      <c r="L70" s="173">
        <v>21</v>
      </c>
      <c r="M70" s="173">
        <f>G70*(1+L70/100)</f>
        <v>0</v>
      </c>
      <c r="N70" s="171">
        <v>1.2200000000000001E-2</v>
      </c>
      <c r="O70" s="171">
        <f>ROUND(E70*N70,2)</f>
        <v>0.01</v>
      </c>
      <c r="P70" s="171">
        <v>0</v>
      </c>
      <c r="Q70" s="171">
        <f>ROUND(E70*P70,2)</f>
        <v>0</v>
      </c>
      <c r="R70" s="173" t="s">
        <v>477</v>
      </c>
      <c r="S70" s="173" t="s">
        <v>266</v>
      </c>
      <c r="T70" s="174" t="s">
        <v>266</v>
      </c>
      <c r="U70" s="156">
        <v>0</v>
      </c>
      <c r="V70" s="156">
        <f>ROUND(E70*U70,2)</f>
        <v>0</v>
      </c>
      <c r="W70" s="156"/>
      <c r="X70" s="156" t="s">
        <v>478</v>
      </c>
      <c r="Y70" s="156" t="s">
        <v>182</v>
      </c>
      <c r="Z70" s="146"/>
      <c r="AA70" s="146"/>
      <c r="AB70" s="146"/>
      <c r="AC70" s="146"/>
      <c r="AD70" s="146"/>
      <c r="AE70" s="146"/>
      <c r="AF70" s="146"/>
      <c r="AG70" s="146" t="s">
        <v>672</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x14ac:dyDescent="0.25">
      <c r="A71" s="3"/>
      <c r="B71" s="4"/>
      <c r="C71" s="186"/>
      <c r="D71" s="6"/>
      <c r="E71" s="3"/>
      <c r="F71" s="3"/>
      <c r="G71" s="3"/>
      <c r="H71" s="3"/>
      <c r="I71" s="3"/>
      <c r="J71" s="3"/>
      <c r="K71" s="3"/>
      <c r="L71" s="3"/>
      <c r="M71" s="3"/>
      <c r="N71" s="3"/>
      <c r="O71" s="3"/>
      <c r="P71" s="3"/>
      <c r="Q71" s="3"/>
      <c r="R71" s="3"/>
      <c r="S71" s="3"/>
      <c r="T71" s="3"/>
      <c r="U71" s="3"/>
      <c r="V71" s="3"/>
      <c r="W71" s="3"/>
      <c r="X71" s="3"/>
      <c r="Y71" s="3"/>
      <c r="AE71">
        <v>12</v>
      </c>
      <c r="AF71">
        <v>21</v>
      </c>
      <c r="AG71" t="s">
        <v>160</v>
      </c>
    </row>
    <row r="72" spans="1:60" x14ac:dyDescent="0.25">
      <c r="A72" s="149"/>
      <c r="B72" s="150" t="s">
        <v>29</v>
      </c>
      <c r="C72" s="187"/>
      <c r="D72" s="151"/>
      <c r="E72" s="152"/>
      <c r="F72" s="152"/>
      <c r="G72" s="167">
        <f>G8+G38+G47+G50+G66</f>
        <v>0</v>
      </c>
      <c r="H72" s="3"/>
      <c r="I72" s="3"/>
      <c r="J72" s="3"/>
      <c r="K72" s="3"/>
      <c r="L72" s="3"/>
      <c r="M72" s="3"/>
      <c r="N72" s="3"/>
      <c r="O72" s="3"/>
      <c r="P72" s="3"/>
      <c r="Q72" s="3"/>
      <c r="R72" s="3"/>
      <c r="S72" s="3"/>
      <c r="T72" s="3"/>
      <c r="U72" s="3"/>
      <c r="V72" s="3"/>
      <c r="W72" s="3"/>
      <c r="X72" s="3"/>
      <c r="Y72" s="3"/>
      <c r="AE72">
        <f>SUMIF(L7:L70,AE71,G7:G70)</f>
        <v>0</v>
      </c>
      <c r="AF72">
        <f>SUMIF(L7:L70,AF71,G7:G70)</f>
        <v>0</v>
      </c>
      <c r="AG72" t="s">
        <v>246</v>
      </c>
    </row>
    <row r="73" spans="1:60" x14ac:dyDescent="0.25">
      <c r="C73" s="188"/>
      <c r="D73" s="10"/>
      <c r="AG73" t="s">
        <v>248</v>
      </c>
    </row>
    <row r="74" spans="1:60" x14ac:dyDescent="0.25">
      <c r="D74" s="10"/>
    </row>
    <row r="75" spans="1:60" x14ac:dyDescent="0.25">
      <c r="D75" s="10"/>
    </row>
    <row r="76" spans="1:60" x14ac:dyDescent="0.25">
      <c r="D76" s="10"/>
    </row>
    <row r="77" spans="1:60" x14ac:dyDescent="0.25">
      <c r="D77" s="10"/>
    </row>
    <row r="78" spans="1:60" x14ac:dyDescent="0.25">
      <c r="D78" s="10"/>
    </row>
    <row r="79" spans="1:60" x14ac:dyDescent="0.25">
      <c r="D79" s="10"/>
    </row>
    <row r="80" spans="1:60"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C5VB1DL4rvE1kRKEcIpP9Qxd8g3sn4uto8yI6QwEGNuUypey90SKxX9W9T1Dis/PiZ2dYBwnHhyogtqNavSkpw==" saltValue="nK6F1k8qsn4iqHVNC4j8FA==" spinCount="100000" sheet="1" formatRows="0"/>
  <mergeCells count="23">
    <mergeCell ref="C15:G15"/>
    <mergeCell ref="A1:G1"/>
    <mergeCell ref="C2:G2"/>
    <mergeCell ref="C3:G3"/>
    <mergeCell ref="C4:G4"/>
    <mergeCell ref="C10:G10"/>
    <mergeCell ref="C49:G49"/>
    <mergeCell ref="C18:G18"/>
    <mergeCell ref="C21:G21"/>
    <mergeCell ref="C24:G24"/>
    <mergeCell ref="C27:G27"/>
    <mergeCell ref="C30:G30"/>
    <mergeCell ref="C33:G33"/>
    <mergeCell ref="C36:G36"/>
    <mergeCell ref="C40:G40"/>
    <mergeCell ref="C41:G41"/>
    <mergeCell ref="C44:G44"/>
    <mergeCell ref="C45:G45"/>
    <mergeCell ref="C53:G53"/>
    <mergeCell ref="C54:G54"/>
    <mergeCell ref="C56:G56"/>
    <mergeCell ref="C57:G57"/>
    <mergeCell ref="C65:G65"/>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63ED9-9AD2-432D-A594-43CE082B41D9}">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61</v>
      </c>
      <c r="C3" s="518" t="s">
        <v>62</v>
      </c>
      <c r="D3" s="519"/>
      <c r="E3" s="519"/>
      <c r="F3" s="519"/>
      <c r="G3" s="520"/>
      <c r="AC3" s="120" t="s">
        <v>148</v>
      </c>
      <c r="AG3" t="s">
        <v>150</v>
      </c>
    </row>
    <row r="4" spans="1:60" ht="25.2" customHeight="1" x14ac:dyDescent="0.25">
      <c r="A4" s="139" t="s">
        <v>9</v>
      </c>
      <c r="B4" s="140" t="s">
        <v>71</v>
      </c>
      <c r="C4" s="521" t="s">
        <v>72</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SUMIF(AG9:AG77,"&lt;&gt;NOR",G9:G77)</f>
        <v>0</v>
      </c>
      <c r="H8" s="165"/>
      <c r="I8" s="165">
        <f>SUM(I9:I77)</f>
        <v>0</v>
      </c>
      <c r="J8" s="165"/>
      <c r="K8" s="165">
        <f>SUM(K9:K77)</f>
        <v>0</v>
      </c>
      <c r="L8" s="165"/>
      <c r="M8" s="165">
        <f>SUM(M9:M77)</f>
        <v>0</v>
      </c>
      <c r="N8" s="164"/>
      <c r="O8" s="164">
        <f>SUM(O9:O77)</f>
        <v>11.530000000000001</v>
      </c>
      <c r="P8" s="164"/>
      <c r="Q8" s="164">
        <f>SUM(Q9:Q77)</f>
        <v>14.6</v>
      </c>
      <c r="R8" s="165"/>
      <c r="S8" s="165"/>
      <c r="T8" s="166"/>
      <c r="U8" s="160"/>
      <c r="V8" s="160">
        <f>SUM(V9:V77)</f>
        <v>481.77</v>
      </c>
      <c r="W8" s="160"/>
      <c r="X8" s="160"/>
      <c r="Y8" s="160"/>
      <c r="AG8" t="s">
        <v>175</v>
      </c>
    </row>
    <row r="9" spans="1:60" ht="20.399999999999999" outlineLevel="1" x14ac:dyDescent="0.25">
      <c r="A9" s="168">
        <v>1</v>
      </c>
      <c r="B9" s="169" t="s">
        <v>325</v>
      </c>
      <c r="C9" s="184" t="s">
        <v>326</v>
      </c>
      <c r="D9" s="170" t="s">
        <v>264</v>
      </c>
      <c r="E9" s="171">
        <v>12</v>
      </c>
      <c r="F9" s="172"/>
      <c r="G9" s="173">
        <f>ROUND(E9*F9,2)</f>
        <v>0</v>
      </c>
      <c r="H9" s="172"/>
      <c r="I9" s="173">
        <f>ROUND(E9*H9,2)</f>
        <v>0</v>
      </c>
      <c r="J9" s="172"/>
      <c r="K9" s="173">
        <f>ROUND(E9*J9,2)</f>
        <v>0</v>
      </c>
      <c r="L9" s="173">
        <v>21</v>
      </c>
      <c r="M9" s="173">
        <f>G9*(1+L9/100)</f>
        <v>0</v>
      </c>
      <c r="N9" s="171">
        <v>0</v>
      </c>
      <c r="O9" s="171">
        <f>ROUND(E9*N9,2)</f>
        <v>0</v>
      </c>
      <c r="P9" s="171">
        <v>0.66</v>
      </c>
      <c r="Q9" s="171">
        <f>ROUND(E9*P9,2)</f>
        <v>7.92</v>
      </c>
      <c r="R9" s="173" t="s">
        <v>327</v>
      </c>
      <c r="S9" s="173" t="s">
        <v>266</v>
      </c>
      <c r="T9" s="174" t="s">
        <v>266</v>
      </c>
      <c r="U9" s="156">
        <v>1.05</v>
      </c>
      <c r="V9" s="156">
        <f>ROUND(E9*U9,2)</f>
        <v>12.6</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1" t="s">
        <v>1124</v>
      </c>
      <c r="D10" s="189"/>
      <c r="E10" s="190">
        <v>12</v>
      </c>
      <c r="F10" s="156"/>
      <c r="G10" s="156"/>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271</v>
      </c>
      <c r="AH10" s="146">
        <v>0</v>
      </c>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68">
        <v>2</v>
      </c>
      <c r="B11" s="169" t="s">
        <v>773</v>
      </c>
      <c r="C11" s="184" t="s">
        <v>774</v>
      </c>
      <c r="D11" s="170" t="s">
        <v>264</v>
      </c>
      <c r="E11" s="171">
        <v>15.18</v>
      </c>
      <c r="F11" s="172"/>
      <c r="G11" s="173">
        <f>ROUND(E11*F11,2)</f>
        <v>0</v>
      </c>
      <c r="H11" s="172"/>
      <c r="I11" s="173">
        <f>ROUND(E11*H11,2)</f>
        <v>0</v>
      </c>
      <c r="J11" s="172"/>
      <c r="K11" s="173">
        <f>ROUND(E11*J11,2)</f>
        <v>0</v>
      </c>
      <c r="L11" s="173">
        <v>21</v>
      </c>
      <c r="M11" s="173">
        <f>G11*(1+L11/100)</f>
        <v>0</v>
      </c>
      <c r="N11" s="171">
        <v>0</v>
      </c>
      <c r="O11" s="171">
        <f>ROUND(E11*N11,2)</f>
        <v>0</v>
      </c>
      <c r="P11" s="171">
        <v>0.44</v>
      </c>
      <c r="Q11" s="171">
        <f>ROUND(E11*P11,2)</f>
        <v>6.68</v>
      </c>
      <c r="R11" s="173" t="s">
        <v>327</v>
      </c>
      <c r="S11" s="173" t="s">
        <v>266</v>
      </c>
      <c r="T11" s="174" t="s">
        <v>266</v>
      </c>
      <c r="U11" s="156">
        <v>0.88</v>
      </c>
      <c r="V11" s="156">
        <f>ROUND(E11*U11,2)</f>
        <v>13.36</v>
      </c>
      <c r="W11" s="156"/>
      <c r="X11" s="156" t="s">
        <v>253</v>
      </c>
      <c r="Y11" s="156" t="s">
        <v>182</v>
      </c>
      <c r="Z11" s="146"/>
      <c r="AA11" s="146"/>
      <c r="AB11" s="146"/>
      <c r="AC11" s="146"/>
      <c r="AD11" s="146"/>
      <c r="AE11" s="146"/>
      <c r="AF11" s="146"/>
      <c r="AG11" s="146" t="s">
        <v>254</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2" x14ac:dyDescent="0.25">
      <c r="A12" s="153"/>
      <c r="B12" s="154"/>
      <c r="C12" s="191" t="s">
        <v>1125</v>
      </c>
      <c r="D12" s="189"/>
      <c r="E12" s="190">
        <v>15.18</v>
      </c>
      <c r="F12" s="156"/>
      <c r="G12" s="156"/>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271</v>
      </c>
      <c r="AH12" s="146">
        <v>0</v>
      </c>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68">
        <v>3</v>
      </c>
      <c r="B13" s="169" t="s">
        <v>349</v>
      </c>
      <c r="C13" s="184" t="s">
        <v>350</v>
      </c>
      <c r="D13" s="170" t="s">
        <v>343</v>
      </c>
      <c r="E13" s="171">
        <v>48.6</v>
      </c>
      <c r="F13" s="172"/>
      <c r="G13" s="173">
        <f>ROUND(E13*F13,2)</f>
        <v>0</v>
      </c>
      <c r="H13" s="172"/>
      <c r="I13" s="173">
        <f>ROUND(E13*H13,2)</f>
        <v>0</v>
      </c>
      <c r="J13" s="172"/>
      <c r="K13" s="173">
        <f>ROUND(E13*J13,2)</f>
        <v>0</v>
      </c>
      <c r="L13" s="173">
        <v>21</v>
      </c>
      <c r="M13" s="173">
        <f>G13*(1+L13/100)</f>
        <v>0</v>
      </c>
      <c r="N13" s="171">
        <v>0</v>
      </c>
      <c r="O13" s="171">
        <f>ROUND(E13*N13,2)</f>
        <v>0</v>
      </c>
      <c r="P13" s="171">
        <v>0</v>
      </c>
      <c r="Q13" s="171">
        <f>ROUND(E13*P13,2)</f>
        <v>0</v>
      </c>
      <c r="R13" s="173" t="s">
        <v>323</v>
      </c>
      <c r="S13" s="173" t="s">
        <v>266</v>
      </c>
      <c r="T13" s="174" t="s">
        <v>266</v>
      </c>
      <c r="U13" s="156">
        <v>4.66</v>
      </c>
      <c r="V13" s="156">
        <f>ROUND(E13*U13,2)</f>
        <v>226.48</v>
      </c>
      <c r="W13" s="156"/>
      <c r="X13" s="156" t="s">
        <v>253</v>
      </c>
      <c r="Y13" s="156" t="s">
        <v>182</v>
      </c>
      <c r="Z13" s="146"/>
      <c r="AA13" s="146"/>
      <c r="AB13" s="146"/>
      <c r="AC13" s="146"/>
      <c r="AD13" s="146"/>
      <c r="AE13" s="146"/>
      <c r="AF13" s="146"/>
      <c r="AG13" s="146" t="s">
        <v>254</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524" t="s">
        <v>351</v>
      </c>
      <c r="D14" s="525"/>
      <c r="E14" s="525"/>
      <c r="F14" s="525"/>
      <c r="G14" s="525"/>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275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191" t="s">
        <v>1126</v>
      </c>
      <c r="D15" s="189"/>
      <c r="E15" s="190">
        <v>21.6</v>
      </c>
      <c r="F15" s="156"/>
      <c r="G15" s="156"/>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271</v>
      </c>
      <c r="AH15" s="146">
        <v>0</v>
      </c>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3" x14ac:dyDescent="0.25">
      <c r="A16" s="153"/>
      <c r="B16" s="154"/>
      <c r="C16" s="191" t="s">
        <v>1127</v>
      </c>
      <c r="D16" s="189"/>
      <c r="E16" s="190">
        <v>13.2</v>
      </c>
      <c r="F16" s="156"/>
      <c r="G16" s="156"/>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271</v>
      </c>
      <c r="AH16" s="146">
        <v>0</v>
      </c>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3" x14ac:dyDescent="0.25">
      <c r="A17" s="153"/>
      <c r="B17" s="154"/>
      <c r="C17" s="191" t="s">
        <v>1128</v>
      </c>
      <c r="D17" s="189"/>
      <c r="E17" s="190">
        <v>6.6</v>
      </c>
      <c r="F17" s="156"/>
      <c r="G17" s="156"/>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271</v>
      </c>
      <c r="AH17" s="146">
        <v>0</v>
      </c>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3" x14ac:dyDescent="0.25">
      <c r="A18" s="153"/>
      <c r="B18" s="154"/>
      <c r="C18" s="191" t="s">
        <v>1129</v>
      </c>
      <c r="D18" s="189"/>
      <c r="E18" s="190">
        <v>7.2</v>
      </c>
      <c r="F18" s="156"/>
      <c r="G18" s="156"/>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271</v>
      </c>
      <c r="AH18" s="146">
        <v>0</v>
      </c>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68">
        <v>4</v>
      </c>
      <c r="B19" s="169" t="s">
        <v>829</v>
      </c>
      <c r="C19" s="184" t="s">
        <v>830</v>
      </c>
      <c r="D19" s="170" t="s">
        <v>264</v>
      </c>
      <c r="E19" s="171">
        <v>36</v>
      </c>
      <c r="F19" s="172"/>
      <c r="G19" s="173">
        <f>ROUND(E19*F19,2)</f>
        <v>0</v>
      </c>
      <c r="H19" s="172"/>
      <c r="I19" s="173">
        <f>ROUND(E19*H19,2)</f>
        <v>0</v>
      </c>
      <c r="J19" s="172"/>
      <c r="K19" s="173">
        <f>ROUND(E19*J19,2)</f>
        <v>0</v>
      </c>
      <c r="L19" s="173">
        <v>21</v>
      </c>
      <c r="M19" s="173">
        <f>G19*(1+L19/100)</f>
        <v>0</v>
      </c>
      <c r="N19" s="171">
        <v>9.7999999999999997E-4</v>
      </c>
      <c r="O19" s="171">
        <f>ROUND(E19*N19,2)</f>
        <v>0.04</v>
      </c>
      <c r="P19" s="171">
        <v>0</v>
      </c>
      <c r="Q19" s="171">
        <f>ROUND(E19*P19,2)</f>
        <v>0</v>
      </c>
      <c r="R19" s="173" t="s">
        <v>323</v>
      </c>
      <c r="S19" s="173" t="s">
        <v>266</v>
      </c>
      <c r="T19" s="174" t="s">
        <v>266</v>
      </c>
      <c r="U19" s="156">
        <v>0.24</v>
      </c>
      <c r="V19" s="156">
        <f>ROUND(E19*U19,2)</f>
        <v>8.64</v>
      </c>
      <c r="W19" s="156"/>
      <c r="X19" s="156" t="s">
        <v>253</v>
      </c>
      <c r="Y19" s="156" t="s">
        <v>182</v>
      </c>
      <c r="Z19" s="146"/>
      <c r="AA19" s="146"/>
      <c r="AB19" s="146"/>
      <c r="AC19" s="146"/>
      <c r="AD19" s="146"/>
      <c r="AE19" s="146"/>
      <c r="AF19" s="146"/>
      <c r="AG19" s="146" t="s">
        <v>254</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524" t="s">
        <v>831</v>
      </c>
      <c r="D20" s="525"/>
      <c r="E20" s="525"/>
      <c r="F20" s="525"/>
      <c r="G20" s="525"/>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2" x14ac:dyDescent="0.25">
      <c r="A21" s="153"/>
      <c r="B21" s="154"/>
      <c r="C21" s="191" t="s">
        <v>1130</v>
      </c>
      <c r="D21" s="189"/>
      <c r="E21" s="190">
        <v>24</v>
      </c>
      <c r="F21" s="156"/>
      <c r="G21" s="156"/>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271</v>
      </c>
      <c r="AH21" s="146">
        <v>0</v>
      </c>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3" x14ac:dyDescent="0.25">
      <c r="A22" s="153"/>
      <c r="B22" s="154"/>
      <c r="C22" s="191" t="s">
        <v>1131</v>
      </c>
      <c r="D22" s="189"/>
      <c r="E22" s="190">
        <v>12</v>
      </c>
      <c r="F22" s="156"/>
      <c r="G22" s="156"/>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271</v>
      </c>
      <c r="AH22" s="146">
        <v>0</v>
      </c>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68">
        <v>5</v>
      </c>
      <c r="B23" s="169" t="s">
        <v>841</v>
      </c>
      <c r="C23" s="184" t="s">
        <v>842</v>
      </c>
      <c r="D23" s="170" t="s">
        <v>264</v>
      </c>
      <c r="E23" s="171">
        <v>36</v>
      </c>
      <c r="F23" s="172"/>
      <c r="G23" s="173">
        <f>ROUND(E23*F23,2)</f>
        <v>0</v>
      </c>
      <c r="H23" s="172"/>
      <c r="I23" s="173">
        <f>ROUND(E23*H23,2)</f>
        <v>0</v>
      </c>
      <c r="J23" s="172"/>
      <c r="K23" s="173">
        <f>ROUND(E23*J23,2)</f>
        <v>0</v>
      </c>
      <c r="L23" s="173">
        <v>21</v>
      </c>
      <c r="M23" s="173">
        <f>G23*(1+L23/100)</f>
        <v>0</v>
      </c>
      <c r="N23" s="171">
        <v>0</v>
      </c>
      <c r="O23" s="171">
        <f>ROUND(E23*N23,2)</f>
        <v>0</v>
      </c>
      <c r="P23" s="171">
        <v>0</v>
      </c>
      <c r="Q23" s="171">
        <f>ROUND(E23*P23,2)</f>
        <v>0</v>
      </c>
      <c r="R23" s="173" t="s">
        <v>323</v>
      </c>
      <c r="S23" s="173" t="s">
        <v>266</v>
      </c>
      <c r="T23" s="174" t="s">
        <v>266</v>
      </c>
      <c r="U23" s="156">
        <v>7.0000000000000007E-2</v>
      </c>
      <c r="V23" s="156">
        <f>ROUND(E23*U23,2)</f>
        <v>2.52</v>
      </c>
      <c r="W23" s="156"/>
      <c r="X23" s="156" t="s">
        <v>253</v>
      </c>
      <c r="Y23" s="156" t="s">
        <v>182</v>
      </c>
      <c r="Z23" s="146"/>
      <c r="AA23" s="146"/>
      <c r="AB23" s="146"/>
      <c r="AC23" s="146"/>
      <c r="AD23" s="146"/>
      <c r="AE23" s="146"/>
      <c r="AF23" s="146"/>
      <c r="AG23" s="146" t="s">
        <v>254</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524" t="s">
        <v>843</v>
      </c>
      <c r="D24" s="525"/>
      <c r="E24" s="525"/>
      <c r="F24" s="525"/>
      <c r="G24" s="525"/>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275</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191" t="s">
        <v>1132</v>
      </c>
      <c r="D25" s="189"/>
      <c r="E25" s="190">
        <v>36</v>
      </c>
      <c r="F25" s="156"/>
      <c r="G25" s="156"/>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271</v>
      </c>
      <c r="AH25" s="146">
        <v>5</v>
      </c>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68">
        <v>6</v>
      </c>
      <c r="B26" s="169" t="s">
        <v>1077</v>
      </c>
      <c r="C26" s="184" t="s">
        <v>1078</v>
      </c>
      <c r="D26" s="170" t="s">
        <v>264</v>
      </c>
      <c r="E26" s="171">
        <v>32.4</v>
      </c>
      <c r="F26" s="172"/>
      <c r="G26" s="173">
        <f>ROUND(E26*F26,2)</f>
        <v>0</v>
      </c>
      <c r="H26" s="172"/>
      <c r="I26" s="173">
        <f>ROUND(E26*H26,2)</f>
        <v>0</v>
      </c>
      <c r="J26" s="172"/>
      <c r="K26" s="173">
        <f>ROUND(E26*J26,2)</f>
        <v>0</v>
      </c>
      <c r="L26" s="173">
        <v>21</v>
      </c>
      <c r="M26" s="173">
        <f>G26*(1+L26/100)</f>
        <v>0</v>
      </c>
      <c r="N26" s="171">
        <v>6.9999999999999999E-4</v>
      </c>
      <c r="O26" s="171">
        <f>ROUND(E26*N26,2)</f>
        <v>0.02</v>
      </c>
      <c r="P26" s="171">
        <v>0</v>
      </c>
      <c r="Q26" s="171">
        <f>ROUND(E26*P26,2)</f>
        <v>0</v>
      </c>
      <c r="R26" s="173" t="s">
        <v>323</v>
      </c>
      <c r="S26" s="173" t="s">
        <v>266</v>
      </c>
      <c r="T26" s="174" t="s">
        <v>266</v>
      </c>
      <c r="U26" s="156">
        <v>0.16</v>
      </c>
      <c r="V26" s="156">
        <f>ROUND(E26*U26,2)</f>
        <v>5.18</v>
      </c>
      <c r="W26" s="156"/>
      <c r="X26" s="156" t="s">
        <v>253</v>
      </c>
      <c r="Y26" s="156" t="s">
        <v>182</v>
      </c>
      <c r="Z26" s="146"/>
      <c r="AA26" s="146"/>
      <c r="AB26" s="146"/>
      <c r="AC26" s="146"/>
      <c r="AD26" s="146"/>
      <c r="AE26" s="146"/>
      <c r="AF26" s="146"/>
      <c r="AG26" s="146" t="s">
        <v>254</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2" x14ac:dyDescent="0.25">
      <c r="A27" s="153"/>
      <c r="B27" s="154"/>
      <c r="C27" s="191" t="s">
        <v>1133</v>
      </c>
      <c r="D27" s="189"/>
      <c r="E27" s="190">
        <v>18</v>
      </c>
      <c r="F27" s="156"/>
      <c r="G27" s="15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271</v>
      </c>
      <c r="AH27" s="146">
        <v>0</v>
      </c>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3" x14ac:dyDescent="0.25">
      <c r="A28" s="153"/>
      <c r="B28" s="154"/>
      <c r="C28" s="191" t="s">
        <v>1134</v>
      </c>
      <c r="D28" s="189"/>
      <c r="E28" s="190">
        <v>14.4</v>
      </c>
      <c r="F28" s="156"/>
      <c r="G28" s="156"/>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271</v>
      </c>
      <c r="AH28" s="146">
        <v>0</v>
      </c>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68">
        <v>7</v>
      </c>
      <c r="B29" s="169" t="s">
        <v>1080</v>
      </c>
      <c r="C29" s="184" t="s">
        <v>1081</v>
      </c>
      <c r="D29" s="170" t="s">
        <v>264</v>
      </c>
      <c r="E29" s="171">
        <v>32.4</v>
      </c>
      <c r="F29" s="172"/>
      <c r="G29" s="173">
        <f>ROUND(E29*F29,2)</f>
        <v>0</v>
      </c>
      <c r="H29" s="172"/>
      <c r="I29" s="173">
        <f>ROUND(E29*H29,2)</f>
        <v>0</v>
      </c>
      <c r="J29" s="172"/>
      <c r="K29" s="173">
        <f>ROUND(E29*J29,2)</f>
        <v>0</v>
      </c>
      <c r="L29" s="173">
        <v>21</v>
      </c>
      <c r="M29" s="173">
        <f>G29*(1+L29/100)</f>
        <v>0</v>
      </c>
      <c r="N29" s="171">
        <v>0</v>
      </c>
      <c r="O29" s="171">
        <f>ROUND(E29*N29,2)</f>
        <v>0</v>
      </c>
      <c r="P29" s="171">
        <v>0</v>
      </c>
      <c r="Q29" s="171">
        <f>ROUND(E29*P29,2)</f>
        <v>0</v>
      </c>
      <c r="R29" s="173" t="s">
        <v>323</v>
      </c>
      <c r="S29" s="173" t="s">
        <v>266</v>
      </c>
      <c r="T29" s="174" t="s">
        <v>266</v>
      </c>
      <c r="U29" s="156">
        <v>0.1</v>
      </c>
      <c r="V29" s="156">
        <f>ROUND(E29*U29,2)</f>
        <v>3.24</v>
      </c>
      <c r="W29" s="156"/>
      <c r="X29" s="156" t="s">
        <v>253</v>
      </c>
      <c r="Y29" s="156" t="s">
        <v>182</v>
      </c>
      <c r="Z29" s="146"/>
      <c r="AA29" s="146"/>
      <c r="AB29" s="146"/>
      <c r="AC29" s="146"/>
      <c r="AD29" s="146"/>
      <c r="AE29" s="146"/>
      <c r="AF29" s="146"/>
      <c r="AG29" s="146" t="s">
        <v>254</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2" x14ac:dyDescent="0.25">
      <c r="A30" s="153"/>
      <c r="B30" s="154"/>
      <c r="C30" s="524" t="s">
        <v>1082</v>
      </c>
      <c r="D30" s="525"/>
      <c r="E30" s="525"/>
      <c r="F30" s="525"/>
      <c r="G30" s="525"/>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275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191" t="s">
        <v>1135</v>
      </c>
      <c r="D31" s="189"/>
      <c r="E31" s="190">
        <v>32.4</v>
      </c>
      <c r="F31" s="156"/>
      <c r="G31" s="156"/>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271</v>
      </c>
      <c r="AH31" s="146">
        <v>5</v>
      </c>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68">
        <v>8</v>
      </c>
      <c r="B32" s="169" t="s">
        <v>1084</v>
      </c>
      <c r="C32" s="184" t="s">
        <v>1085</v>
      </c>
      <c r="D32" s="170" t="s">
        <v>343</v>
      </c>
      <c r="E32" s="171">
        <v>28.8</v>
      </c>
      <c r="F32" s="172"/>
      <c r="G32" s="173">
        <f>ROUND(E32*F32,2)</f>
        <v>0</v>
      </c>
      <c r="H32" s="172"/>
      <c r="I32" s="173">
        <f>ROUND(E32*H32,2)</f>
        <v>0</v>
      </c>
      <c r="J32" s="172"/>
      <c r="K32" s="173">
        <f>ROUND(E32*J32,2)</f>
        <v>0</v>
      </c>
      <c r="L32" s="173">
        <v>21</v>
      </c>
      <c r="M32" s="173">
        <f>G32*(1+L32/100)</f>
        <v>0</v>
      </c>
      <c r="N32" s="171">
        <v>4.6000000000000001E-4</v>
      </c>
      <c r="O32" s="171">
        <f>ROUND(E32*N32,2)</f>
        <v>0.01</v>
      </c>
      <c r="P32" s="171">
        <v>0</v>
      </c>
      <c r="Q32" s="171">
        <f>ROUND(E32*P32,2)</f>
        <v>0</v>
      </c>
      <c r="R32" s="173" t="s">
        <v>323</v>
      </c>
      <c r="S32" s="173" t="s">
        <v>266</v>
      </c>
      <c r="T32" s="174" t="s">
        <v>266</v>
      </c>
      <c r="U32" s="156">
        <v>0.13</v>
      </c>
      <c r="V32" s="156">
        <f>ROUND(E32*U32,2)</f>
        <v>3.74</v>
      </c>
      <c r="W32" s="156"/>
      <c r="X32" s="156" t="s">
        <v>253</v>
      </c>
      <c r="Y32" s="156" t="s">
        <v>182</v>
      </c>
      <c r="Z32" s="146"/>
      <c r="AA32" s="146"/>
      <c r="AB32" s="146"/>
      <c r="AC32" s="146"/>
      <c r="AD32" s="146"/>
      <c r="AE32" s="146"/>
      <c r="AF32" s="146"/>
      <c r="AG32" s="146" t="s">
        <v>254</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524" t="s">
        <v>356</v>
      </c>
      <c r="D33" s="525"/>
      <c r="E33" s="525"/>
      <c r="F33" s="525"/>
      <c r="G33" s="525"/>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275</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191" t="s">
        <v>1126</v>
      </c>
      <c r="D34" s="189"/>
      <c r="E34" s="190">
        <v>21.6</v>
      </c>
      <c r="F34" s="156"/>
      <c r="G34" s="156"/>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271</v>
      </c>
      <c r="AH34" s="146">
        <v>0</v>
      </c>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3" x14ac:dyDescent="0.25">
      <c r="A35" s="153"/>
      <c r="B35" s="154"/>
      <c r="C35" s="191" t="s">
        <v>1129</v>
      </c>
      <c r="D35" s="189"/>
      <c r="E35" s="190">
        <v>7.2</v>
      </c>
      <c r="F35" s="156"/>
      <c r="G35" s="156"/>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271</v>
      </c>
      <c r="AH35" s="146">
        <v>0</v>
      </c>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1" x14ac:dyDescent="0.25">
      <c r="A36" s="168">
        <v>9</v>
      </c>
      <c r="B36" s="169" t="s">
        <v>1086</v>
      </c>
      <c r="C36" s="184" t="s">
        <v>1087</v>
      </c>
      <c r="D36" s="170" t="s">
        <v>343</v>
      </c>
      <c r="E36" s="171">
        <v>28.8</v>
      </c>
      <c r="F36" s="172"/>
      <c r="G36" s="173">
        <f>ROUND(E36*F36,2)</f>
        <v>0</v>
      </c>
      <c r="H36" s="172"/>
      <c r="I36" s="173">
        <f>ROUND(E36*H36,2)</f>
        <v>0</v>
      </c>
      <c r="J36" s="172"/>
      <c r="K36" s="173">
        <f>ROUND(E36*J36,2)</f>
        <v>0</v>
      </c>
      <c r="L36" s="173">
        <v>21</v>
      </c>
      <c r="M36" s="173">
        <f>G36*(1+L36/100)</f>
        <v>0</v>
      </c>
      <c r="N36" s="171">
        <v>0</v>
      </c>
      <c r="O36" s="171">
        <f>ROUND(E36*N36,2)</f>
        <v>0</v>
      </c>
      <c r="P36" s="171">
        <v>0</v>
      </c>
      <c r="Q36" s="171">
        <f>ROUND(E36*P36,2)</f>
        <v>0</v>
      </c>
      <c r="R36" s="173" t="s">
        <v>323</v>
      </c>
      <c r="S36" s="173" t="s">
        <v>266</v>
      </c>
      <c r="T36" s="174" t="s">
        <v>266</v>
      </c>
      <c r="U36" s="156">
        <v>0.04</v>
      </c>
      <c r="V36" s="156">
        <f>ROUND(E36*U36,2)</f>
        <v>1.1499999999999999</v>
      </c>
      <c r="W36" s="156"/>
      <c r="X36" s="156" t="s">
        <v>253</v>
      </c>
      <c r="Y36" s="156" t="s">
        <v>182</v>
      </c>
      <c r="Z36" s="146"/>
      <c r="AA36" s="146"/>
      <c r="AB36" s="146"/>
      <c r="AC36" s="146"/>
      <c r="AD36" s="146"/>
      <c r="AE36" s="146"/>
      <c r="AF36" s="146"/>
      <c r="AG36" s="146" t="s">
        <v>254</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2" x14ac:dyDescent="0.25">
      <c r="A37" s="153"/>
      <c r="B37" s="154"/>
      <c r="C37" s="524" t="s">
        <v>360</v>
      </c>
      <c r="D37" s="525"/>
      <c r="E37" s="525"/>
      <c r="F37" s="525"/>
      <c r="G37" s="525"/>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275</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191" t="s">
        <v>1136</v>
      </c>
      <c r="D38" s="189"/>
      <c r="E38" s="190">
        <v>28.8</v>
      </c>
      <c r="F38" s="156"/>
      <c r="G38" s="156"/>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271</v>
      </c>
      <c r="AH38" s="146">
        <v>5</v>
      </c>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68">
        <v>10</v>
      </c>
      <c r="B39" s="169" t="s">
        <v>369</v>
      </c>
      <c r="C39" s="184" t="s">
        <v>370</v>
      </c>
      <c r="D39" s="170" t="s">
        <v>343</v>
      </c>
      <c r="E39" s="171">
        <v>48.6</v>
      </c>
      <c r="F39" s="172"/>
      <c r="G39" s="173">
        <f>ROUND(E39*F39,2)</f>
        <v>0</v>
      </c>
      <c r="H39" s="172"/>
      <c r="I39" s="173">
        <f>ROUND(E39*H39,2)</f>
        <v>0</v>
      </c>
      <c r="J39" s="172"/>
      <c r="K39" s="173">
        <f>ROUND(E39*J39,2)</f>
        <v>0</v>
      </c>
      <c r="L39" s="173">
        <v>21</v>
      </c>
      <c r="M39" s="173">
        <f>G39*(1+L39/100)</f>
        <v>0</v>
      </c>
      <c r="N39" s="171">
        <v>0</v>
      </c>
      <c r="O39" s="171">
        <f>ROUND(E39*N39,2)</f>
        <v>0</v>
      </c>
      <c r="P39" s="171">
        <v>0</v>
      </c>
      <c r="Q39" s="171">
        <f>ROUND(E39*P39,2)</f>
        <v>0</v>
      </c>
      <c r="R39" s="173" t="s">
        <v>323</v>
      </c>
      <c r="S39" s="173" t="s">
        <v>266</v>
      </c>
      <c r="T39" s="174" t="s">
        <v>266</v>
      </c>
      <c r="U39" s="156">
        <v>3.81</v>
      </c>
      <c r="V39" s="156">
        <f>ROUND(E39*U39,2)</f>
        <v>185.17</v>
      </c>
      <c r="W39" s="156"/>
      <c r="X39" s="156" t="s">
        <v>253</v>
      </c>
      <c r="Y39" s="156" t="s">
        <v>182</v>
      </c>
      <c r="Z39" s="146"/>
      <c r="AA39" s="146"/>
      <c r="AB39" s="146"/>
      <c r="AC39" s="146"/>
      <c r="AD39" s="146"/>
      <c r="AE39" s="146"/>
      <c r="AF39" s="146"/>
      <c r="AG39" s="146" t="s">
        <v>267</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524" t="s">
        <v>371</v>
      </c>
      <c r="D40" s="525"/>
      <c r="E40" s="525"/>
      <c r="F40" s="525"/>
      <c r="G40" s="525"/>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275</v>
      </c>
      <c r="AH40" s="146"/>
      <c r="AI40" s="146"/>
      <c r="AJ40" s="146"/>
      <c r="AK40" s="146"/>
      <c r="AL40" s="146"/>
      <c r="AM40" s="146"/>
      <c r="AN40" s="146"/>
      <c r="AO40" s="146"/>
      <c r="AP40" s="146"/>
      <c r="AQ40" s="146"/>
      <c r="AR40" s="146"/>
      <c r="AS40" s="146"/>
      <c r="AT40" s="146"/>
      <c r="AU40" s="146"/>
      <c r="AV40" s="146"/>
      <c r="AW40" s="146"/>
      <c r="AX40" s="146"/>
      <c r="AY40" s="146"/>
      <c r="AZ40" s="146"/>
      <c r="BA40" s="182" t="str">
        <f>C40</f>
        <v xml:space="preserve"> bez naložení, avšak s vyprázdněním nádoby na hromady nebo do dopravního prostředku, na každých třeba i započatých 3 m výšky,</v>
      </c>
      <c r="BB40" s="146"/>
      <c r="BC40" s="146"/>
      <c r="BD40" s="146"/>
      <c r="BE40" s="146"/>
      <c r="BF40" s="146"/>
      <c r="BG40" s="146"/>
      <c r="BH40" s="146"/>
    </row>
    <row r="41" spans="1:60" outlineLevel="2" x14ac:dyDescent="0.25">
      <c r="A41" s="153"/>
      <c r="B41" s="154"/>
      <c r="C41" s="191" t="s">
        <v>1126</v>
      </c>
      <c r="D41" s="189"/>
      <c r="E41" s="190">
        <v>21.6</v>
      </c>
      <c r="F41" s="156"/>
      <c r="G41" s="156"/>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271</v>
      </c>
      <c r="AH41" s="146">
        <v>0</v>
      </c>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3" x14ac:dyDescent="0.25">
      <c r="A42" s="153"/>
      <c r="B42" s="154"/>
      <c r="C42" s="191" t="s">
        <v>1127</v>
      </c>
      <c r="D42" s="189"/>
      <c r="E42" s="190">
        <v>13.2</v>
      </c>
      <c r="F42" s="156"/>
      <c r="G42" s="156"/>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271</v>
      </c>
      <c r="AH42" s="146">
        <v>0</v>
      </c>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3" x14ac:dyDescent="0.25">
      <c r="A43" s="153"/>
      <c r="B43" s="154"/>
      <c r="C43" s="191" t="s">
        <v>1128</v>
      </c>
      <c r="D43" s="189"/>
      <c r="E43" s="190">
        <v>6.6</v>
      </c>
      <c r="F43" s="156"/>
      <c r="G43" s="156"/>
      <c r="H43" s="156"/>
      <c r="I43" s="156"/>
      <c r="J43" s="156"/>
      <c r="K43" s="156"/>
      <c r="L43" s="156"/>
      <c r="M43" s="156"/>
      <c r="N43" s="155"/>
      <c r="O43" s="155"/>
      <c r="P43" s="155"/>
      <c r="Q43" s="155"/>
      <c r="R43" s="156"/>
      <c r="S43" s="156"/>
      <c r="T43" s="156"/>
      <c r="U43" s="156"/>
      <c r="V43" s="156"/>
      <c r="W43" s="156"/>
      <c r="X43" s="156"/>
      <c r="Y43" s="156"/>
      <c r="Z43" s="146"/>
      <c r="AA43" s="146"/>
      <c r="AB43" s="146"/>
      <c r="AC43" s="146"/>
      <c r="AD43" s="146"/>
      <c r="AE43" s="146"/>
      <c r="AF43" s="146"/>
      <c r="AG43" s="146" t="s">
        <v>271</v>
      </c>
      <c r="AH43" s="146">
        <v>0</v>
      </c>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3" x14ac:dyDescent="0.25">
      <c r="A44" s="153"/>
      <c r="B44" s="154"/>
      <c r="C44" s="191" t="s">
        <v>1129</v>
      </c>
      <c r="D44" s="189"/>
      <c r="E44" s="190">
        <v>7.2</v>
      </c>
      <c r="F44" s="156"/>
      <c r="G44" s="156"/>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271</v>
      </c>
      <c r="AH44" s="146">
        <v>0</v>
      </c>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68">
        <v>11</v>
      </c>
      <c r="B45" s="169" t="s">
        <v>373</v>
      </c>
      <c r="C45" s="184" t="s">
        <v>374</v>
      </c>
      <c r="D45" s="170" t="s">
        <v>343</v>
      </c>
      <c r="E45" s="171">
        <v>3.96</v>
      </c>
      <c r="F45" s="172"/>
      <c r="G45" s="173">
        <f>ROUND(E45*F45,2)</f>
        <v>0</v>
      </c>
      <c r="H45" s="172"/>
      <c r="I45" s="173">
        <f>ROUND(E45*H45,2)</f>
        <v>0</v>
      </c>
      <c r="J45" s="172"/>
      <c r="K45" s="173">
        <f>ROUND(E45*J45,2)</f>
        <v>0</v>
      </c>
      <c r="L45" s="173">
        <v>21</v>
      </c>
      <c r="M45" s="173">
        <f>G45*(1+L45/100)</f>
        <v>0</v>
      </c>
      <c r="N45" s="171">
        <v>0</v>
      </c>
      <c r="O45" s="171">
        <f>ROUND(E45*N45,2)</f>
        <v>0</v>
      </c>
      <c r="P45" s="171">
        <v>0</v>
      </c>
      <c r="Q45" s="171">
        <f>ROUND(E45*P45,2)</f>
        <v>0</v>
      </c>
      <c r="R45" s="173" t="s">
        <v>323</v>
      </c>
      <c r="S45" s="173" t="s">
        <v>266</v>
      </c>
      <c r="T45" s="174" t="s">
        <v>266</v>
      </c>
      <c r="U45" s="156">
        <v>0.01</v>
      </c>
      <c r="V45" s="156">
        <f>ROUND(E45*U45,2)</f>
        <v>0.04</v>
      </c>
      <c r="W45" s="156"/>
      <c r="X45" s="156" t="s">
        <v>253</v>
      </c>
      <c r="Y45" s="156" t="s">
        <v>182</v>
      </c>
      <c r="Z45" s="146"/>
      <c r="AA45" s="146"/>
      <c r="AB45" s="146"/>
      <c r="AC45" s="146"/>
      <c r="AD45" s="146"/>
      <c r="AE45" s="146"/>
      <c r="AF45" s="146"/>
      <c r="AG45" s="146" t="s">
        <v>254</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524" t="s">
        <v>375</v>
      </c>
      <c r="D46" s="525"/>
      <c r="E46" s="525"/>
      <c r="F46" s="525"/>
      <c r="G46" s="525"/>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275</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2" x14ac:dyDescent="0.25">
      <c r="A47" s="153"/>
      <c r="B47" s="154"/>
      <c r="C47" s="515" t="s">
        <v>865</v>
      </c>
      <c r="D47" s="516"/>
      <c r="E47" s="516"/>
      <c r="F47" s="516"/>
      <c r="G47" s="516"/>
      <c r="H47" s="156"/>
      <c r="I47" s="156"/>
      <c r="J47" s="156"/>
      <c r="K47" s="156"/>
      <c r="L47" s="156"/>
      <c r="M47" s="156"/>
      <c r="N47" s="155"/>
      <c r="O47" s="155"/>
      <c r="P47" s="155"/>
      <c r="Q47" s="155"/>
      <c r="R47" s="156"/>
      <c r="S47" s="156"/>
      <c r="T47" s="156"/>
      <c r="U47" s="156"/>
      <c r="V47" s="156"/>
      <c r="W47" s="156"/>
      <c r="X47" s="156"/>
      <c r="Y47" s="156"/>
      <c r="Z47" s="146"/>
      <c r="AA47" s="146"/>
      <c r="AB47" s="146"/>
      <c r="AC47" s="146"/>
      <c r="AD47" s="146"/>
      <c r="AE47" s="146"/>
      <c r="AF47" s="146"/>
      <c r="AG47" s="146" t="s">
        <v>185</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191" t="s">
        <v>1137</v>
      </c>
      <c r="D48" s="189"/>
      <c r="E48" s="190">
        <v>48.6</v>
      </c>
      <c r="F48" s="156"/>
      <c r="G48" s="156"/>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271</v>
      </c>
      <c r="AH48" s="146">
        <v>0</v>
      </c>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3" x14ac:dyDescent="0.25">
      <c r="A49" s="153"/>
      <c r="B49" s="154"/>
      <c r="C49" s="191" t="s">
        <v>1138</v>
      </c>
      <c r="D49" s="189"/>
      <c r="E49" s="190">
        <v>-44.64</v>
      </c>
      <c r="F49" s="156"/>
      <c r="G49" s="156"/>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271</v>
      </c>
      <c r="AH49" s="146">
        <v>0</v>
      </c>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68">
        <v>12</v>
      </c>
      <c r="B50" s="169" t="s">
        <v>877</v>
      </c>
      <c r="C50" s="184" t="s">
        <v>878</v>
      </c>
      <c r="D50" s="170" t="s">
        <v>343</v>
      </c>
      <c r="E50" s="171">
        <v>44.64</v>
      </c>
      <c r="F50" s="172"/>
      <c r="G50" s="173">
        <f>ROUND(E50*F50,2)</f>
        <v>0</v>
      </c>
      <c r="H50" s="172"/>
      <c r="I50" s="173">
        <f>ROUND(E50*H50,2)</f>
        <v>0</v>
      </c>
      <c r="J50" s="172"/>
      <c r="K50" s="173">
        <f>ROUND(E50*J50,2)</f>
        <v>0</v>
      </c>
      <c r="L50" s="173">
        <v>21</v>
      </c>
      <c r="M50" s="173">
        <f>G50*(1+L50/100)</f>
        <v>0</v>
      </c>
      <c r="N50" s="171">
        <v>0</v>
      </c>
      <c r="O50" s="171">
        <f>ROUND(E50*N50,2)</f>
        <v>0</v>
      </c>
      <c r="P50" s="171">
        <v>0</v>
      </c>
      <c r="Q50" s="171">
        <f>ROUND(E50*P50,2)</f>
        <v>0</v>
      </c>
      <c r="R50" s="173" t="s">
        <v>323</v>
      </c>
      <c r="S50" s="173" t="s">
        <v>266</v>
      </c>
      <c r="T50" s="174" t="s">
        <v>266</v>
      </c>
      <c r="U50" s="156">
        <v>0.2</v>
      </c>
      <c r="V50" s="156">
        <f>ROUND(E50*U50,2)</f>
        <v>8.93</v>
      </c>
      <c r="W50" s="156"/>
      <c r="X50" s="156" t="s">
        <v>253</v>
      </c>
      <c r="Y50" s="156" t="s">
        <v>182</v>
      </c>
      <c r="Z50" s="146"/>
      <c r="AA50" s="146"/>
      <c r="AB50" s="146"/>
      <c r="AC50" s="146"/>
      <c r="AD50" s="146"/>
      <c r="AE50" s="146"/>
      <c r="AF50" s="146"/>
      <c r="AG50" s="146" t="s">
        <v>267</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2" x14ac:dyDescent="0.25">
      <c r="A51" s="153"/>
      <c r="B51" s="154"/>
      <c r="C51" s="524" t="s">
        <v>879</v>
      </c>
      <c r="D51" s="525"/>
      <c r="E51" s="525"/>
      <c r="F51" s="525"/>
      <c r="G51" s="525"/>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275</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515" t="s">
        <v>880</v>
      </c>
      <c r="D52" s="516"/>
      <c r="E52" s="516"/>
      <c r="F52" s="516"/>
      <c r="G52" s="51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185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2" x14ac:dyDescent="0.25">
      <c r="A53" s="153"/>
      <c r="B53" s="154"/>
      <c r="C53" s="191" t="s">
        <v>1126</v>
      </c>
      <c r="D53" s="189"/>
      <c r="E53" s="190">
        <v>21.6</v>
      </c>
      <c r="F53" s="156"/>
      <c r="G53" s="156"/>
      <c r="H53" s="156"/>
      <c r="I53" s="156"/>
      <c r="J53" s="156"/>
      <c r="K53" s="156"/>
      <c r="L53" s="156"/>
      <c r="M53" s="156"/>
      <c r="N53" s="155"/>
      <c r="O53" s="155"/>
      <c r="P53" s="155"/>
      <c r="Q53" s="155"/>
      <c r="R53" s="156"/>
      <c r="S53" s="156"/>
      <c r="T53" s="156"/>
      <c r="U53" s="156"/>
      <c r="V53" s="156"/>
      <c r="W53" s="156"/>
      <c r="X53" s="156"/>
      <c r="Y53" s="156"/>
      <c r="Z53" s="146"/>
      <c r="AA53" s="146"/>
      <c r="AB53" s="146"/>
      <c r="AC53" s="146"/>
      <c r="AD53" s="146"/>
      <c r="AE53" s="146"/>
      <c r="AF53" s="146"/>
      <c r="AG53" s="146" t="s">
        <v>271</v>
      </c>
      <c r="AH53" s="146">
        <v>0</v>
      </c>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3" x14ac:dyDescent="0.25">
      <c r="A54" s="153"/>
      <c r="B54" s="154"/>
      <c r="C54" s="191" t="s">
        <v>1139</v>
      </c>
      <c r="D54" s="189"/>
      <c r="E54" s="190">
        <v>9.24</v>
      </c>
      <c r="F54" s="156"/>
      <c r="G54" s="156"/>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271</v>
      </c>
      <c r="AH54" s="146">
        <v>0</v>
      </c>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3" x14ac:dyDescent="0.25">
      <c r="A55" s="153"/>
      <c r="B55" s="154"/>
      <c r="C55" s="191" t="s">
        <v>1128</v>
      </c>
      <c r="D55" s="189"/>
      <c r="E55" s="190">
        <v>6.6</v>
      </c>
      <c r="F55" s="156"/>
      <c r="G55" s="156"/>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271</v>
      </c>
      <c r="AH55" s="146">
        <v>0</v>
      </c>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3" x14ac:dyDescent="0.25">
      <c r="A56" s="153"/>
      <c r="B56" s="154"/>
      <c r="C56" s="191" t="s">
        <v>1129</v>
      </c>
      <c r="D56" s="189"/>
      <c r="E56" s="190">
        <v>7.2</v>
      </c>
      <c r="F56" s="156"/>
      <c r="G56" s="156"/>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271</v>
      </c>
      <c r="AH56" s="146">
        <v>0</v>
      </c>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1" x14ac:dyDescent="0.25">
      <c r="A57" s="168">
        <v>13</v>
      </c>
      <c r="B57" s="169" t="s">
        <v>392</v>
      </c>
      <c r="C57" s="184" t="s">
        <v>393</v>
      </c>
      <c r="D57" s="170" t="s">
        <v>343</v>
      </c>
      <c r="E57" s="171">
        <v>6.7415900000000004</v>
      </c>
      <c r="F57" s="172"/>
      <c r="G57" s="173">
        <f>ROUND(E57*F57,2)</f>
        <v>0</v>
      </c>
      <c r="H57" s="172"/>
      <c r="I57" s="173">
        <f>ROUND(E57*H57,2)</f>
        <v>0</v>
      </c>
      <c r="J57" s="172"/>
      <c r="K57" s="173">
        <f>ROUND(E57*J57,2)</f>
        <v>0</v>
      </c>
      <c r="L57" s="173">
        <v>21</v>
      </c>
      <c r="M57" s="173">
        <f>G57*(1+L57/100)</f>
        <v>0</v>
      </c>
      <c r="N57" s="171">
        <v>1.7</v>
      </c>
      <c r="O57" s="171">
        <f>ROUND(E57*N57,2)</f>
        <v>11.46</v>
      </c>
      <c r="P57" s="171">
        <v>0</v>
      </c>
      <c r="Q57" s="171">
        <f>ROUND(E57*P57,2)</f>
        <v>0</v>
      </c>
      <c r="R57" s="173" t="s">
        <v>323</v>
      </c>
      <c r="S57" s="173" t="s">
        <v>266</v>
      </c>
      <c r="T57" s="174" t="s">
        <v>266</v>
      </c>
      <c r="U57" s="156">
        <v>1.59</v>
      </c>
      <c r="V57" s="156">
        <f>ROUND(E57*U57,2)</f>
        <v>10.72</v>
      </c>
      <c r="W57" s="156"/>
      <c r="X57" s="156" t="s">
        <v>253</v>
      </c>
      <c r="Y57" s="156" t="s">
        <v>182</v>
      </c>
      <c r="Z57" s="146"/>
      <c r="AA57" s="146"/>
      <c r="AB57" s="146"/>
      <c r="AC57" s="146"/>
      <c r="AD57" s="146"/>
      <c r="AE57" s="146"/>
      <c r="AF57" s="146"/>
      <c r="AG57" s="146" t="s">
        <v>267</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ht="21" outlineLevel="2" x14ac:dyDescent="0.25">
      <c r="A58" s="153"/>
      <c r="B58" s="154"/>
      <c r="C58" s="524" t="s">
        <v>394</v>
      </c>
      <c r="D58" s="525"/>
      <c r="E58" s="525"/>
      <c r="F58" s="525"/>
      <c r="G58" s="525"/>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275</v>
      </c>
      <c r="AH58" s="146"/>
      <c r="AI58" s="146"/>
      <c r="AJ58" s="146"/>
      <c r="AK58" s="146"/>
      <c r="AL58" s="146"/>
      <c r="AM58" s="146"/>
      <c r="AN58" s="146"/>
      <c r="AO58" s="146"/>
      <c r="AP58" s="146"/>
      <c r="AQ58" s="146"/>
      <c r="AR58" s="146"/>
      <c r="AS58" s="146"/>
      <c r="AT58" s="146"/>
      <c r="AU58" s="146"/>
      <c r="AV58" s="146"/>
      <c r="AW58" s="146"/>
      <c r="AX58" s="146"/>
      <c r="AY58" s="146"/>
      <c r="AZ58" s="146"/>
      <c r="BA58" s="182" t="str">
        <f>C58</f>
        <v>sypaninou z vhodných hornin tř. 1 - 4 nebo materiálem připraveným podél výkopu ve vzdálenosti do 3 m od jeho kraje, pro jakoukoliv hloubku výkopu a jakoukoliv míru zhutnění,</v>
      </c>
      <c r="BB58" s="146"/>
      <c r="BC58" s="146"/>
      <c r="BD58" s="146"/>
      <c r="BE58" s="146"/>
      <c r="BF58" s="146"/>
      <c r="BG58" s="146"/>
      <c r="BH58" s="146"/>
    </row>
    <row r="59" spans="1:60" outlineLevel="2" x14ac:dyDescent="0.25">
      <c r="A59" s="153"/>
      <c r="B59" s="154"/>
      <c r="C59" s="191" t="s">
        <v>1140</v>
      </c>
      <c r="D59" s="189"/>
      <c r="E59" s="190">
        <v>1.65</v>
      </c>
      <c r="F59" s="156"/>
      <c r="G59" s="156"/>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271</v>
      </c>
      <c r="AH59" s="146">
        <v>0</v>
      </c>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3" x14ac:dyDescent="0.25">
      <c r="A60" s="153"/>
      <c r="B60" s="154"/>
      <c r="C60" s="191" t="s">
        <v>1141</v>
      </c>
      <c r="D60" s="189"/>
      <c r="E60" s="190">
        <v>2.2000000000000002</v>
      </c>
      <c r="F60" s="156"/>
      <c r="G60" s="156"/>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271</v>
      </c>
      <c r="AH60" s="146">
        <v>0</v>
      </c>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3" x14ac:dyDescent="0.25">
      <c r="A61" s="153"/>
      <c r="B61" s="154"/>
      <c r="C61" s="191" t="s">
        <v>1142</v>
      </c>
      <c r="D61" s="189"/>
      <c r="E61" s="190">
        <v>1.65</v>
      </c>
      <c r="F61" s="156"/>
      <c r="G61" s="156"/>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271</v>
      </c>
      <c r="AH61" s="146">
        <v>0</v>
      </c>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3" x14ac:dyDescent="0.25">
      <c r="A62" s="153"/>
      <c r="B62" s="154"/>
      <c r="C62" s="191" t="s">
        <v>1143</v>
      </c>
      <c r="D62" s="189"/>
      <c r="E62" s="190">
        <v>1.65</v>
      </c>
      <c r="F62" s="156"/>
      <c r="G62" s="156"/>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271</v>
      </c>
      <c r="AH62" s="146">
        <v>0</v>
      </c>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3" x14ac:dyDescent="0.25">
      <c r="A63" s="153"/>
      <c r="B63" s="154"/>
      <c r="C63" s="191" t="s">
        <v>1144</v>
      </c>
      <c r="D63" s="189"/>
      <c r="E63" s="190">
        <v>-0.40841</v>
      </c>
      <c r="F63" s="156"/>
      <c r="G63" s="156"/>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271</v>
      </c>
      <c r="AH63" s="146">
        <v>0</v>
      </c>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68">
        <v>14</v>
      </c>
      <c r="B64" s="169" t="s">
        <v>410</v>
      </c>
      <c r="C64" s="184" t="s">
        <v>411</v>
      </c>
      <c r="D64" s="170" t="s">
        <v>343</v>
      </c>
      <c r="E64" s="171">
        <v>3.96</v>
      </c>
      <c r="F64" s="172"/>
      <c r="G64" s="173">
        <f>ROUND(E64*F64,2)</f>
        <v>0</v>
      </c>
      <c r="H64" s="172"/>
      <c r="I64" s="173">
        <f>ROUND(E64*H64,2)</f>
        <v>0</v>
      </c>
      <c r="J64" s="172"/>
      <c r="K64" s="173">
        <f>ROUND(E64*J64,2)</f>
        <v>0</v>
      </c>
      <c r="L64" s="173">
        <v>21</v>
      </c>
      <c r="M64" s="173">
        <f>G64*(1+L64/100)</f>
        <v>0</v>
      </c>
      <c r="N64" s="171">
        <v>0</v>
      </c>
      <c r="O64" s="171">
        <f>ROUND(E64*N64,2)</f>
        <v>0</v>
      </c>
      <c r="P64" s="171">
        <v>0</v>
      </c>
      <c r="Q64" s="171">
        <f>ROUND(E64*P64,2)</f>
        <v>0</v>
      </c>
      <c r="R64" s="173" t="s">
        <v>323</v>
      </c>
      <c r="S64" s="173" t="s">
        <v>266</v>
      </c>
      <c r="T64" s="174" t="s">
        <v>266</v>
      </c>
      <c r="U64" s="156">
        <v>0</v>
      </c>
      <c r="V64" s="156">
        <f>ROUND(E64*U64,2)</f>
        <v>0</v>
      </c>
      <c r="W64" s="156"/>
      <c r="X64" s="156" t="s">
        <v>253</v>
      </c>
      <c r="Y64" s="156" t="s">
        <v>182</v>
      </c>
      <c r="Z64" s="146"/>
      <c r="AA64" s="146"/>
      <c r="AB64" s="146"/>
      <c r="AC64" s="146"/>
      <c r="AD64" s="146"/>
      <c r="AE64" s="146"/>
      <c r="AF64" s="146"/>
      <c r="AG64" s="146" t="s">
        <v>254</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2" x14ac:dyDescent="0.25">
      <c r="A65" s="153"/>
      <c r="B65" s="154"/>
      <c r="C65" s="191" t="s">
        <v>1145</v>
      </c>
      <c r="D65" s="189"/>
      <c r="E65" s="190">
        <v>3.96</v>
      </c>
      <c r="F65" s="156"/>
      <c r="G65" s="156"/>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271</v>
      </c>
      <c r="AH65" s="146">
        <v>5</v>
      </c>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75">
        <v>15</v>
      </c>
      <c r="B66" s="176" t="s">
        <v>1146</v>
      </c>
      <c r="C66" s="185" t="s">
        <v>1147</v>
      </c>
      <c r="D66" s="177" t="s">
        <v>290</v>
      </c>
      <c r="E66" s="178">
        <v>1</v>
      </c>
      <c r="F66" s="179"/>
      <c r="G66" s="180">
        <f>ROUND(E66*F66,2)</f>
        <v>0</v>
      </c>
      <c r="H66" s="179"/>
      <c r="I66" s="180">
        <f>ROUND(E66*H66,2)</f>
        <v>0</v>
      </c>
      <c r="J66" s="179"/>
      <c r="K66" s="180">
        <f>ROUND(E66*J66,2)</f>
        <v>0</v>
      </c>
      <c r="L66" s="180">
        <v>21</v>
      </c>
      <c r="M66" s="180">
        <f>G66*(1+L66/100)</f>
        <v>0</v>
      </c>
      <c r="N66" s="178">
        <v>0</v>
      </c>
      <c r="O66" s="178">
        <f>ROUND(E66*N66,2)</f>
        <v>0</v>
      </c>
      <c r="P66" s="178">
        <v>0</v>
      </c>
      <c r="Q66" s="178">
        <f>ROUND(E66*P66,2)</f>
        <v>0</v>
      </c>
      <c r="R66" s="180"/>
      <c r="S66" s="180" t="s">
        <v>179</v>
      </c>
      <c r="T66" s="181" t="s">
        <v>180</v>
      </c>
      <c r="U66" s="156">
        <v>0</v>
      </c>
      <c r="V66" s="156">
        <f>ROUND(E66*U66,2)</f>
        <v>0</v>
      </c>
      <c r="W66" s="156"/>
      <c r="X66" s="156" t="s">
        <v>253</v>
      </c>
      <c r="Y66" s="156" t="s">
        <v>182</v>
      </c>
      <c r="Z66" s="146"/>
      <c r="AA66" s="146"/>
      <c r="AB66" s="146"/>
      <c r="AC66" s="146"/>
      <c r="AD66" s="146"/>
      <c r="AE66" s="146"/>
      <c r="AF66" s="146"/>
      <c r="AG66" s="146" t="s">
        <v>254</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1" x14ac:dyDescent="0.25">
      <c r="A67" s="168">
        <v>16</v>
      </c>
      <c r="B67" s="169" t="s">
        <v>603</v>
      </c>
      <c r="C67" s="184" t="s">
        <v>604</v>
      </c>
      <c r="D67" s="170" t="s">
        <v>343</v>
      </c>
      <c r="E67" s="171">
        <v>10.5</v>
      </c>
      <c r="F67" s="172"/>
      <c r="G67" s="173">
        <f>ROUND(E67*F67,2)</f>
        <v>0</v>
      </c>
      <c r="H67" s="172"/>
      <c r="I67" s="173">
        <f>ROUND(E67*H67,2)</f>
        <v>0</v>
      </c>
      <c r="J67" s="172"/>
      <c r="K67" s="173">
        <f>ROUND(E67*J67,2)</f>
        <v>0</v>
      </c>
      <c r="L67" s="173">
        <v>21</v>
      </c>
      <c r="M67" s="173">
        <f>G67*(1+L67/100)</f>
        <v>0</v>
      </c>
      <c r="N67" s="171">
        <v>0</v>
      </c>
      <c r="O67" s="171">
        <f>ROUND(E67*N67,2)</f>
        <v>0</v>
      </c>
      <c r="P67" s="171">
        <v>0</v>
      </c>
      <c r="Q67" s="171">
        <f>ROUND(E67*P67,2)</f>
        <v>0</v>
      </c>
      <c r="R67" s="173" t="s">
        <v>424</v>
      </c>
      <c r="S67" s="173" t="s">
        <v>266</v>
      </c>
      <c r="T67" s="174" t="s">
        <v>1148</v>
      </c>
      <c r="U67" s="156">
        <v>0</v>
      </c>
      <c r="V67" s="156">
        <f>ROUND(E67*U67,2)</f>
        <v>0</v>
      </c>
      <c r="W67" s="156"/>
      <c r="X67" s="156" t="s">
        <v>258</v>
      </c>
      <c r="Y67" s="156" t="s">
        <v>182</v>
      </c>
      <c r="Z67" s="146"/>
      <c r="AA67" s="146"/>
      <c r="AB67" s="146"/>
      <c r="AC67" s="146"/>
      <c r="AD67" s="146"/>
      <c r="AE67" s="146"/>
      <c r="AF67" s="146"/>
      <c r="AG67" s="146" t="s">
        <v>259</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2" x14ac:dyDescent="0.25">
      <c r="A68" s="153"/>
      <c r="B68" s="154"/>
      <c r="C68" s="524" t="s">
        <v>605</v>
      </c>
      <c r="D68" s="525"/>
      <c r="E68" s="525"/>
      <c r="F68" s="525"/>
      <c r="G68" s="525"/>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275</v>
      </c>
      <c r="AH68" s="146"/>
      <c r="AI68" s="146"/>
      <c r="AJ68" s="146"/>
      <c r="AK68" s="146"/>
      <c r="AL68" s="146"/>
      <c r="AM68" s="146"/>
      <c r="AN68" s="146"/>
      <c r="AO68" s="146"/>
      <c r="AP68" s="146"/>
      <c r="AQ68" s="146"/>
      <c r="AR68" s="146"/>
      <c r="AS68" s="146"/>
      <c r="AT68" s="146"/>
      <c r="AU68" s="146"/>
      <c r="AV68" s="146"/>
      <c r="AW68" s="146"/>
      <c r="AX68" s="146"/>
      <c r="AY68" s="146"/>
      <c r="AZ68" s="146"/>
      <c r="BA68" s="182" t="str">
        <f>C68</f>
        <v>popř. lesní půdy s naložením, vodorovným přemístěním a složením na hromady nebo se zpětným přemístěním a rozprostřením.</v>
      </c>
      <c r="BB68" s="146"/>
      <c r="BC68" s="146"/>
      <c r="BD68" s="146"/>
      <c r="BE68" s="146"/>
      <c r="BF68" s="146"/>
      <c r="BG68" s="146"/>
      <c r="BH68" s="146"/>
    </row>
    <row r="69" spans="1:60" outlineLevel="2" x14ac:dyDescent="0.25">
      <c r="A69" s="153"/>
      <c r="B69" s="154"/>
      <c r="C69" s="191" t="s">
        <v>1149</v>
      </c>
      <c r="D69" s="189"/>
      <c r="E69" s="190">
        <v>4.5</v>
      </c>
      <c r="F69" s="156"/>
      <c r="G69" s="156"/>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271</v>
      </c>
      <c r="AH69" s="146">
        <v>0</v>
      </c>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3" x14ac:dyDescent="0.25">
      <c r="A70" s="153"/>
      <c r="B70" s="154"/>
      <c r="C70" s="191" t="s">
        <v>1150</v>
      </c>
      <c r="D70" s="189"/>
      <c r="E70" s="190">
        <v>2.25</v>
      </c>
      <c r="F70" s="156"/>
      <c r="G70" s="156"/>
      <c r="H70" s="156"/>
      <c r="I70" s="156"/>
      <c r="J70" s="156"/>
      <c r="K70" s="156"/>
      <c r="L70" s="156"/>
      <c r="M70" s="156"/>
      <c r="N70" s="155"/>
      <c r="O70" s="155"/>
      <c r="P70" s="155"/>
      <c r="Q70" s="155"/>
      <c r="R70" s="156"/>
      <c r="S70" s="156"/>
      <c r="T70" s="156"/>
      <c r="U70" s="156"/>
      <c r="V70" s="156"/>
      <c r="W70" s="156"/>
      <c r="X70" s="156"/>
      <c r="Y70" s="156"/>
      <c r="Z70" s="146"/>
      <c r="AA70" s="146"/>
      <c r="AB70" s="146"/>
      <c r="AC70" s="146"/>
      <c r="AD70" s="146"/>
      <c r="AE70" s="146"/>
      <c r="AF70" s="146"/>
      <c r="AG70" s="146" t="s">
        <v>271</v>
      </c>
      <c r="AH70" s="146">
        <v>0</v>
      </c>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3" x14ac:dyDescent="0.25">
      <c r="A71" s="153"/>
      <c r="B71" s="154"/>
      <c r="C71" s="191" t="s">
        <v>1151</v>
      </c>
      <c r="D71" s="189"/>
      <c r="E71" s="190">
        <v>3.75</v>
      </c>
      <c r="F71" s="156"/>
      <c r="G71" s="156"/>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271</v>
      </c>
      <c r="AH71" s="146">
        <v>0</v>
      </c>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ht="20.399999999999999" outlineLevel="1" x14ac:dyDescent="0.25">
      <c r="A72" s="168">
        <v>17</v>
      </c>
      <c r="B72" s="169" t="s">
        <v>1152</v>
      </c>
      <c r="C72" s="184" t="s">
        <v>1153</v>
      </c>
      <c r="D72" s="170" t="s">
        <v>264</v>
      </c>
      <c r="E72" s="171">
        <v>70</v>
      </c>
      <c r="F72" s="172"/>
      <c r="G72" s="173">
        <f>ROUND(E72*F72,2)</f>
        <v>0</v>
      </c>
      <c r="H72" s="172"/>
      <c r="I72" s="173">
        <f>ROUND(E72*H72,2)</f>
        <v>0</v>
      </c>
      <c r="J72" s="172"/>
      <c r="K72" s="173">
        <f>ROUND(E72*J72,2)</f>
        <v>0</v>
      </c>
      <c r="L72" s="173">
        <v>21</v>
      </c>
      <c r="M72" s="173">
        <f>G72*(1+L72/100)</f>
        <v>0</v>
      </c>
      <c r="N72" s="171">
        <v>3.0000000000000001E-5</v>
      </c>
      <c r="O72" s="171">
        <f>ROUND(E72*N72,2)</f>
        <v>0</v>
      </c>
      <c r="P72" s="171">
        <v>0</v>
      </c>
      <c r="Q72" s="171">
        <f>ROUND(E72*P72,2)</f>
        <v>0</v>
      </c>
      <c r="R72" s="173" t="s">
        <v>424</v>
      </c>
      <c r="S72" s="173" t="s">
        <v>266</v>
      </c>
      <c r="T72" s="174" t="s">
        <v>1148</v>
      </c>
      <c r="U72" s="156">
        <v>0</v>
      </c>
      <c r="V72" s="156">
        <f>ROUND(E72*U72,2)</f>
        <v>0</v>
      </c>
      <c r="W72" s="156"/>
      <c r="X72" s="156" t="s">
        <v>258</v>
      </c>
      <c r="Y72" s="156" t="s">
        <v>182</v>
      </c>
      <c r="Z72" s="146"/>
      <c r="AA72" s="146"/>
      <c r="AB72" s="146"/>
      <c r="AC72" s="146"/>
      <c r="AD72" s="146"/>
      <c r="AE72" s="146"/>
      <c r="AF72" s="146"/>
      <c r="AG72" s="146" t="s">
        <v>259</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ht="21" outlineLevel="2" x14ac:dyDescent="0.25">
      <c r="A73" s="153"/>
      <c r="B73" s="154"/>
      <c r="C73" s="524" t="s">
        <v>1154</v>
      </c>
      <c r="D73" s="525"/>
      <c r="E73" s="525"/>
      <c r="F73" s="525"/>
      <c r="G73" s="525"/>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275</v>
      </c>
      <c r="AH73" s="146"/>
      <c r="AI73" s="146"/>
      <c r="AJ73" s="146"/>
      <c r="AK73" s="146"/>
      <c r="AL73" s="146"/>
      <c r="AM73" s="146"/>
      <c r="AN73" s="146"/>
      <c r="AO73" s="146"/>
      <c r="AP73" s="146"/>
      <c r="AQ73" s="146"/>
      <c r="AR73" s="146"/>
      <c r="AS73" s="146"/>
      <c r="AT73" s="146"/>
      <c r="AU73" s="146"/>
      <c r="AV73" s="146"/>
      <c r="AW73" s="146"/>
      <c r="AX73" s="146"/>
      <c r="AY73" s="146"/>
      <c r="AZ73" s="146"/>
      <c r="BA73" s="182" t="str">
        <f>C73</f>
        <v>vč. urovnání ornice, naložení na skládce a vodorovným přemístěním ornice na místo rozprostření, založení trávníku osetím a dodávky travního semene.</v>
      </c>
      <c r="BB73" s="146"/>
      <c r="BC73" s="146"/>
      <c r="BD73" s="146"/>
      <c r="BE73" s="146"/>
      <c r="BF73" s="146"/>
      <c r="BG73" s="146"/>
      <c r="BH73" s="146"/>
    </row>
    <row r="74" spans="1:60" outlineLevel="2" x14ac:dyDescent="0.25">
      <c r="A74" s="153"/>
      <c r="B74" s="154"/>
      <c r="C74" s="515" t="s">
        <v>610</v>
      </c>
      <c r="D74" s="516"/>
      <c r="E74" s="516"/>
      <c r="F74" s="516"/>
      <c r="G74" s="516"/>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185</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2" x14ac:dyDescent="0.25">
      <c r="A75" s="153"/>
      <c r="B75" s="154"/>
      <c r="C75" s="191" t="s">
        <v>1155</v>
      </c>
      <c r="D75" s="189"/>
      <c r="E75" s="190">
        <v>30</v>
      </c>
      <c r="F75" s="156"/>
      <c r="G75" s="156"/>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271</v>
      </c>
      <c r="AH75" s="146">
        <v>0</v>
      </c>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3" x14ac:dyDescent="0.25">
      <c r="A76" s="153"/>
      <c r="B76" s="154"/>
      <c r="C76" s="191" t="s">
        <v>1156</v>
      </c>
      <c r="D76" s="189"/>
      <c r="E76" s="190">
        <v>15</v>
      </c>
      <c r="F76" s="156"/>
      <c r="G76" s="156"/>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271</v>
      </c>
      <c r="AH76" s="146">
        <v>0</v>
      </c>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3" x14ac:dyDescent="0.25">
      <c r="A77" s="153"/>
      <c r="B77" s="154"/>
      <c r="C77" s="191" t="s">
        <v>1157</v>
      </c>
      <c r="D77" s="189"/>
      <c r="E77" s="190">
        <v>25</v>
      </c>
      <c r="F77" s="156"/>
      <c r="G77" s="156"/>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271</v>
      </c>
      <c r="AH77" s="146">
        <v>0</v>
      </c>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x14ac:dyDescent="0.25">
      <c r="A78" s="161" t="s">
        <v>174</v>
      </c>
      <c r="B78" s="162" t="s">
        <v>89</v>
      </c>
      <c r="C78" s="183" t="s">
        <v>90</v>
      </c>
      <c r="D78" s="163"/>
      <c r="E78" s="164"/>
      <c r="F78" s="165"/>
      <c r="G78" s="165">
        <f>SUMIF(AG79:AG85,"&lt;&gt;NOR",G79:G85)</f>
        <v>0</v>
      </c>
      <c r="H78" s="165"/>
      <c r="I78" s="165">
        <f>SUM(I79:I85)</f>
        <v>0</v>
      </c>
      <c r="J78" s="165"/>
      <c r="K78" s="165">
        <f>SUM(K79:K85)</f>
        <v>0</v>
      </c>
      <c r="L78" s="165"/>
      <c r="M78" s="165">
        <f>SUM(M79:M85)</f>
        <v>0</v>
      </c>
      <c r="N78" s="164"/>
      <c r="O78" s="164">
        <f>SUM(O79:O85)</f>
        <v>0</v>
      </c>
      <c r="P78" s="164"/>
      <c r="Q78" s="164">
        <f>SUM(Q79:Q85)</f>
        <v>0</v>
      </c>
      <c r="R78" s="165"/>
      <c r="S78" s="165"/>
      <c r="T78" s="166"/>
      <c r="U78" s="160"/>
      <c r="V78" s="160">
        <f>SUM(V79:V85)</f>
        <v>0</v>
      </c>
      <c r="W78" s="160"/>
      <c r="X78" s="160"/>
      <c r="Y78" s="160"/>
      <c r="AG78" t="s">
        <v>175</v>
      </c>
    </row>
    <row r="79" spans="1:60" outlineLevel="1" x14ac:dyDescent="0.25">
      <c r="A79" s="168">
        <v>18</v>
      </c>
      <c r="B79" s="169" t="s">
        <v>1158</v>
      </c>
      <c r="C79" s="184" t="s">
        <v>1159</v>
      </c>
      <c r="D79" s="170" t="s">
        <v>178</v>
      </c>
      <c r="E79" s="171">
        <v>1</v>
      </c>
      <c r="F79" s="172"/>
      <c r="G79" s="173">
        <f>ROUND(E79*F79,2)</f>
        <v>0</v>
      </c>
      <c r="H79" s="172"/>
      <c r="I79" s="173">
        <f>ROUND(E79*H79,2)</f>
        <v>0</v>
      </c>
      <c r="J79" s="172"/>
      <c r="K79" s="173">
        <f>ROUND(E79*J79,2)</f>
        <v>0</v>
      </c>
      <c r="L79" s="173">
        <v>21</v>
      </c>
      <c r="M79" s="173">
        <f>G79*(1+L79/100)</f>
        <v>0</v>
      </c>
      <c r="N79" s="171">
        <v>0</v>
      </c>
      <c r="O79" s="171">
        <f>ROUND(E79*N79,2)</f>
        <v>0</v>
      </c>
      <c r="P79" s="171">
        <v>0</v>
      </c>
      <c r="Q79" s="171">
        <f>ROUND(E79*P79,2)</f>
        <v>0</v>
      </c>
      <c r="R79" s="173"/>
      <c r="S79" s="173" t="s">
        <v>179</v>
      </c>
      <c r="T79" s="174" t="s">
        <v>180</v>
      </c>
      <c r="U79" s="156">
        <v>0</v>
      </c>
      <c r="V79" s="156">
        <f>ROUND(E79*U79,2)</f>
        <v>0</v>
      </c>
      <c r="W79" s="156"/>
      <c r="X79" s="156" t="s">
        <v>253</v>
      </c>
      <c r="Y79" s="156" t="s">
        <v>182</v>
      </c>
      <c r="Z79" s="146"/>
      <c r="AA79" s="146"/>
      <c r="AB79" s="146"/>
      <c r="AC79" s="146"/>
      <c r="AD79" s="146"/>
      <c r="AE79" s="146"/>
      <c r="AF79" s="146"/>
      <c r="AG79" s="146" t="s">
        <v>254</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2" x14ac:dyDescent="0.25">
      <c r="A80" s="153"/>
      <c r="B80" s="154"/>
      <c r="C80" s="513" t="s">
        <v>1160</v>
      </c>
      <c r="D80" s="514"/>
      <c r="E80" s="514"/>
      <c r="F80" s="514"/>
      <c r="G80" s="514"/>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185</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68">
        <v>19</v>
      </c>
      <c r="B81" s="169" t="s">
        <v>1161</v>
      </c>
      <c r="C81" s="184" t="s">
        <v>1162</v>
      </c>
      <c r="D81" s="170" t="s">
        <v>178</v>
      </c>
      <c r="E81" s="171">
        <v>1</v>
      </c>
      <c r="F81" s="172"/>
      <c r="G81" s="173">
        <f>ROUND(E81*F81,2)</f>
        <v>0</v>
      </c>
      <c r="H81" s="172"/>
      <c r="I81" s="173">
        <f>ROUND(E81*H81,2)</f>
        <v>0</v>
      </c>
      <c r="J81" s="172"/>
      <c r="K81" s="173">
        <f>ROUND(E81*J81,2)</f>
        <v>0</v>
      </c>
      <c r="L81" s="173">
        <v>21</v>
      </c>
      <c r="M81" s="173">
        <f>G81*(1+L81/100)</f>
        <v>0</v>
      </c>
      <c r="N81" s="171">
        <v>0</v>
      </c>
      <c r="O81" s="171">
        <f>ROUND(E81*N81,2)</f>
        <v>0</v>
      </c>
      <c r="P81" s="171">
        <v>0</v>
      </c>
      <c r="Q81" s="171">
        <f>ROUND(E81*P81,2)</f>
        <v>0</v>
      </c>
      <c r="R81" s="173"/>
      <c r="S81" s="173" t="s">
        <v>179</v>
      </c>
      <c r="T81" s="174" t="s">
        <v>180</v>
      </c>
      <c r="U81" s="156">
        <v>0</v>
      </c>
      <c r="V81" s="156">
        <f>ROUND(E81*U81,2)</f>
        <v>0</v>
      </c>
      <c r="W81" s="156"/>
      <c r="X81" s="156" t="s">
        <v>253</v>
      </c>
      <c r="Y81" s="156" t="s">
        <v>182</v>
      </c>
      <c r="Z81" s="146"/>
      <c r="AA81" s="146"/>
      <c r="AB81" s="146"/>
      <c r="AC81" s="146"/>
      <c r="AD81" s="146"/>
      <c r="AE81" s="146"/>
      <c r="AF81" s="146"/>
      <c r="AG81" s="146" t="s">
        <v>254</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2" x14ac:dyDescent="0.25">
      <c r="A82" s="153"/>
      <c r="B82" s="154"/>
      <c r="C82" s="513" t="s">
        <v>1163</v>
      </c>
      <c r="D82" s="514"/>
      <c r="E82" s="514"/>
      <c r="F82" s="514"/>
      <c r="G82" s="514"/>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185</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68">
        <v>20</v>
      </c>
      <c r="B83" s="169" t="s">
        <v>1164</v>
      </c>
      <c r="C83" s="184" t="s">
        <v>1165</v>
      </c>
      <c r="D83" s="170" t="s">
        <v>178</v>
      </c>
      <c r="E83" s="171">
        <v>1</v>
      </c>
      <c r="F83" s="172"/>
      <c r="G83" s="173">
        <f>ROUND(E83*F83,2)</f>
        <v>0</v>
      </c>
      <c r="H83" s="172"/>
      <c r="I83" s="173">
        <f>ROUND(E83*H83,2)</f>
        <v>0</v>
      </c>
      <c r="J83" s="172"/>
      <c r="K83" s="173">
        <f>ROUND(E83*J83,2)</f>
        <v>0</v>
      </c>
      <c r="L83" s="173">
        <v>21</v>
      </c>
      <c r="M83" s="173">
        <f>G83*(1+L83/100)</f>
        <v>0</v>
      </c>
      <c r="N83" s="171">
        <v>0</v>
      </c>
      <c r="O83" s="171">
        <f>ROUND(E83*N83,2)</f>
        <v>0</v>
      </c>
      <c r="P83" s="171">
        <v>0</v>
      </c>
      <c r="Q83" s="171">
        <f>ROUND(E83*P83,2)</f>
        <v>0</v>
      </c>
      <c r="R83" s="173"/>
      <c r="S83" s="173" t="s">
        <v>179</v>
      </c>
      <c r="T83" s="174" t="s">
        <v>180</v>
      </c>
      <c r="U83" s="156">
        <v>0</v>
      </c>
      <c r="V83" s="156">
        <f>ROUND(E83*U83,2)</f>
        <v>0</v>
      </c>
      <c r="W83" s="156"/>
      <c r="X83" s="156" t="s">
        <v>253</v>
      </c>
      <c r="Y83" s="156" t="s">
        <v>182</v>
      </c>
      <c r="Z83" s="146"/>
      <c r="AA83" s="146"/>
      <c r="AB83" s="146"/>
      <c r="AC83" s="146"/>
      <c r="AD83" s="146"/>
      <c r="AE83" s="146"/>
      <c r="AF83" s="146"/>
      <c r="AG83" s="146" t="s">
        <v>254</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2" x14ac:dyDescent="0.25">
      <c r="A84" s="153"/>
      <c r="B84" s="154"/>
      <c r="C84" s="513" t="s">
        <v>1166</v>
      </c>
      <c r="D84" s="514"/>
      <c r="E84" s="514"/>
      <c r="F84" s="514"/>
      <c r="G84" s="514"/>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185</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ht="20.399999999999999" outlineLevel="1" x14ac:dyDescent="0.25">
      <c r="A85" s="175">
        <v>21</v>
      </c>
      <c r="B85" s="176" t="s">
        <v>1167</v>
      </c>
      <c r="C85" s="185" t="s">
        <v>1168</v>
      </c>
      <c r="D85" s="177" t="s">
        <v>178</v>
      </c>
      <c r="E85" s="178">
        <v>1</v>
      </c>
      <c r="F85" s="179"/>
      <c r="G85" s="180">
        <f>ROUND(E85*F85,2)</f>
        <v>0</v>
      </c>
      <c r="H85" s="179"/>
      <c r="I85" s="180">
        <f>ROUND(E85*H85,2)</f>
        <v>0</v>
      </c>
      <c r="J85" s="179"/>
      <c r="K85" s="180">
        <f>ROUND(E85*J85,2)</f>
        <v>0</v>
      </c>
      <c r="L85" s="180">
        <v>21</v>
      </c>
      <c r="M85" s="180">
        <f>G85*(1+L85/100)</f>
        <v>0</v>
      </c>
      <c r="N85" s="178">
        <v>0</v>
      </c>
      <c r="O85" s="178">
        <f>ROUND(E85*N85,2)</f>
        <v>0</v>
      </c>
      <c r="P85" s="178">
        <v>0</v>
      </c>
      <c r="Q85" s="178">
        <f>ROUND(E85*P85,2)</f>
        <v>0</v>
      </c>
      <c r="R85" s="180"/>
      <c r="S85" s="180" t="s">
        <v>179</v>
      </c>
      <c r="T85" s="181" t="s">
        <v>180</v>
      </c>
      <c r="U85" s="156">
        <v>0</v>
      </c>
      <c r="V85" s="156">
        <f>ROUND(E85*U85,2)</f>
        <v>0</v>
      </c>
      <c r="W85" s="156"/>
      <c r="X85" s="156" t="s">
        <v>253</v>
      </c>
      <c r="Y85" s="156" t="s">
        <v>182</v>
      </c>
      <c r="Z85" s="146"/>
      <c r="AA85" s="146"/>
      <c r="AB85" s="146"/>
      <c r="AC85" s="146"/>
      <c r="AD85" s="146"/>
      <c r="AE85" s="146"/>
      <c r="AF85" s="146"/>
      <c r="AG85" s="146" t="s">
        <v>254</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x14ac:dyDescent="0.25">
      <c r="A86" s="161" t="s">
        <v>174</v>
      </c>
      <c r="B86" s="162" t="s">
        <v>95</v>
      </c>
      <c r="C86" s="183" t="s">
        <v>96</v>
      </c>
      <c r="D86" s="163"/>
      <c r="E86" s="164"/>
      <c r="F86" s="165"/>
      <c r="G86" s="165">
        <f>SUMIF(AG87:AG98,"&lt;&gt;NOR",G87:G98)</f>
        <v>0</v>
      </c>
      <c r="H86" s="165"/>
      <c r="I86" s="165">
        <f>SUM(I87:I98)</f>
        <v>0</v>
      </c>
      <c r="J86" s="165"/>
      <c r="K86" s="165">
        <f>SUM(K87:K98)</f>
        <v>0</v>
      </c>
      <c r="L86" s="165"/>
      <c r="M86" s="165">
        <f>SUM(M87:M98)</f>
        <v>0</v>
      </c>
      <c r="N86" s="164"/>
      <c r="O86" s="164">
        <f>SUM(O87:O98)</f>
        <v>5.73</v>
      </c>
      <c r="P86" s="164"/>
      <c r="Q86" s="164">
        <f>SUM(Q87:Q98)</f>
        <v>0</v>
      </c>
      <c r="R86" s="165"/>
      <c r="S86" s="165"/>
      <c r="T86" s="166"/>
      <c r="U86" s="160"/>
      <c r="V86" s="160">
        <f>SUM(V87:V98)</f>
        <v>8.84</v>
      </c>
      <c r="W86" s="160"/>
      <c r="X86" s="160"/>
      <c r="Y86" s="160"/>
      <c r="AG86" t="s">
        <v>175</v>
      </c>
    </row>
    <row r="87" spans="1:60" outlineLevel="1" x14ac:dyDescent="0.25">
      <c r="A87" s="168">
        <v>22</v>
      </c>
      <c r="B87" s="169" t="s">
        <v>910</v>
      </c>
      <c r="C87" s="184" t="s">
        <v>911</v>
      </c>
      <c r="D87" s="170" t="s">
        <v>343</v>
      </c>
      <c r="E87" s="171">
        <v>1.43</v>
      </c>
      <c r="F87" s="172"/>
      <c r="G87" s="173">
        <f>ROUND(E87*F87,2)</f>
        <v>0</v>
      </c>
      <c r="H87" s="172"/>
      <c r="I87" s="173">
        <f>ROUND(E87*H87,2)</f>
        <v>0</v>
      </c>
      <c r="J87" s="172"/>
      <c r="K87" s="173">
        <f>ROUND(E87*J87,2)</f>
        <v>0</v>
      </c>
      <c r="L87" s="173">
        <v>21</v>
      </c>
      <c r="M87" s="173">
        <f>G87*(1+L87/100)</f>
        <v>0</v>
      </c>
      <c r="N87" s="171">
        <v>1.8907700000000001</v>
      </c>
      <c r="O87" s="171">
        <f>ROUND(E87*N87,2)</f>
        <v>2.7</v>
      </c>
      <c r="P87" s="171">
        <v>0</v>
      </c>
      <c r="Q87" s="171">
        <f>ROUND(E87*P87,2)</f>
        <v>0</v>
      </c>
      <c r="R87" s="173" t="s">
        <v>430</v>
      </c>
      <c r="S87" s="173" t="s">
        <v>266</v>
      </c>
      <c r="T87" s="174" t="s">
        <v>266</v>
      </c>
      <c r="U87" s="156">
        <v>1.7</v>
      </c>
      <c r="V87" s="156">
        <f>ROUND(E87*U87,2)</f>
        <v>2.4300000000000002</v>
      </c>
      <c r="W87" s="156"/>
      <c r="X87" s="156" t="s">
        <v>253</v>
      </c>
      <c r="Y87" s="156" t="s">
        <v>182</v>
      </c>
      <c r="Z87" s="146"/>
      <c r="AA87" s="146"/>
      <c r="AB87" s="146"/>
      <c r="AC87" s="146"/>
      <c r="AD87" s="146"/>
      <c r="AE87" s="146"/>
      <c r="AF87" s="146"/>
      <c r="AG87" s="146" t="s">
        <v>912</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2" x14ac:dyDescent="0.25">
      <c r="A88" s="153"/>
      <c r="B88" s="154"/>
      <c r="C88" s="524" t="s">
        <v>913</v>
      </c>
      <c r="D88" s="525"/>
      <c r="E88" s="525"/>
      <c r="F88" s="525"/>
      <c r="G88" s="525"/>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275</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2" x14ac:dyDescent="0.25">
      <c r="A89" s="153"/>
      <c r="B89" s="154"/>
      <c r="C89" s="191" t="s">
        <v>1169</v>
      </c>
      <c r="D89" s="189"/>
      <c r="E89" s="190">
        <v>0.33</v>
      </c>
      <c r="F89" s="156"/>
      <c r="G89" s="156"/>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271</v>
      </c>
      <c r="AH89" s="146">
        <v>0</v>
      </c>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3" x14ac:dyDescent="0.25">
      <c r="A90" s="153"/>
      <c r="B90" s="154"/>
      <c r="C90" s="191" t="s">
        <v>1170</v>
      </c>
      <c r="D90" s="189"/>
      <c r="E90" s="190">
        <v>0.44</v>
      </c>
      <c r="F90" s="156"/>
      <c r="G90" s="156"/>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271</v>
      </c>
      <c r="AH90" s="146">
        <v>0</v>
      </c>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3" x14ac:dyDescent="0.25">
      <c r="A91" s="153"/>
      <c r="B91" s="154"/>
      <c r="C91" s="191" t="s">
        <v>1171</v>
      </c>
      <c r="D91" s="189"/>
      <c r="E91" s="190">
        <v>0.33</v>
      </c>
      <c r="F91" s="156"/>
      <c r="G91" s="156"/>
      <c r="H91" s="156"/>
      <c r="I91" s="156"/>
      <c r="J91" s="156"/>
      <c r="K91" s="156"/>
      <c r="L91" s="156"/>
      <c r="M91" s="156"/>
      <c r="N91" s="155"/>
      <c r="O91" s="155"/>
      <c r="P91" s="155"/>
      <c r="Q91" s="155"/>
      <c r="R91" s="156"/>
      <c r="S91" s="156"/>
      <c r="T91" s="156"/>
      <c r="U91" s="156"/>
      <c r="V91" s="156"/>
      <c r="W91" s="156"/>
      <c r="X91" s="156"/>
      <c r="Y91" s="156"/>
      <c r="Z91" s="146"/>
      <c r="AA91" s="146"/>
      <c r="AB91" s="146"/>
      <c r="AC91" s="146"/>
      <c r="AD91" s="146"/>
      <c r="AE91" s="146"/>
      <c r="AF91" s="146"/>
      <c r="AG91" s="146" t="s">
        <v>271</v>
      </c>
      <c r="AH91" s="146">
        <v>0</v>
      </c>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3" x14ac:dyDescent="0.25">
      <c r="A92" s="153"/>
      <c r="B92" s="154"/>
      <c r="C92" s="191" t="s">
        <v>1172</v>
      </c>
      <c r="D92" s="189"/>
      <c r="E92" s="190">
        <v>0.33</v>
      </c>
      <c r="F92" s="156"/>
      <c r="G92" s="156"/>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271</v>
      </c>
      <c r="AH92" s="146">
        <v>0</v>
      </c>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1" x14ac:dyDescent="0.25">
      <c r="A93" s="168">
        <v>23</v>
      </c>
      <c r="B93" s="169" t="s">
        <v>923</v>
      </c>
      <c r="C93" s="184" t="s">
        <v>924</v>
      </c>
      <c r="D93" s="170" t="s">
        <v>343</v>
      </c>
      <c r="E93" s="171">
        <v>1.2</v>
      </c>
      <c r="F93" s="172"/>
      <c r="G93" s="173">
        <f>ROUND(E93*F93,2)</f>
        <v>0</v>
      </c>
      <c r="H93" s="172"/>
      <c r="I93" s="173">
        <f>ROUND(E93*H93,2)</f>
        <v>0</v>
      </c>
      <c r="J93" s="172"/>
      <c r="K93" s="173">
        <f>ROUND(E93*J93,2)</f>
        <v>0</v>
      </c>
      <c r="L93" s="173">
        <v>21</v>
      </c>
      <c r="M93" s="173">
        <f>G93*(1+L93/100)</f>
        <v>0</v>
      </c>
      <c r="N93" s="171">
        <v>2.5</v>
      </c>
      <c r="O93" s="171">
        <f>ROUND(E93*N93,2)</f>
        <v>3</v>
      </c>
      <c r="P93" s="171">
        <v>0</v>
      </c>
      <c r="Q93" s="171">
        <f>ROUND(E93*P93,2)</f>
        <v>0</v>
      </c>
      <c r="R93" s="173" t="s">
        <v>430</v>
      </c>
      <c r="S93" s="173" t="s">
        <v>266</v>
      </c>
      <c r="T93" s="174" t="s">
        <v>266</v>
      </c>
      <c r="U93" s="156">
        <v>1.19</v>
      </c>
      <c r="V93" s="156">
        <f>ROUND(E93*U93,2)</f>
        <v>1.43</v>
      </c>
      <c r="W93" s="156"/>
      <c r="X93" s="156" t="s">
        <v>253</v>
      </c>
      <c r="Y93" s="156" t="s">
        <v>182</v>
      </c>
      <c r="Z93" s="146"/>
      <c r="AA93" s="146"/>
      <c r="AB93" s="146"/>
      <c r="AC93" s="146"/>
      <c r="AD93" s="146"/>
      <c r="AE93" s="146"/>
      <c r="AF93" s="146"/>
      <c r="AG93" s="146" t="s">
        <v>254</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2" x14ac:dyDescent="0.25">
      <c r="A94" s="153"/>
      <c r="B94" s="154"/>
      <c r="C94" s="524" t="s">
        <v>925</v>
      </c>
      <c r="D94" s="525"/>
      <c r="E94" s="525"/>
      <c r="F94" s="525"/>
      <c r="G94" s="525"/>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275</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2" x14ac:dyDescent="0.25">
      <c r="A95" s="153"/>
      <c r="B95" s="154"/>
      <c r="C95" s="515" t="s">
        <v>926</v>
      </c>
      <c r="D95" s="516"/>
      <c r="E95" s="516"/>
      <c r="F95" s="516"/>
      <c r="G95" s="516"/>
      <c r="H95" s="156"/>
      <c r="I95" s="156"/>
      <c r="J95" s="156"/>
      <c r="K95" s="156"/>
      <c r="L95" s="156"/>
      <c r="M95" s="156"/>
      <c r="N95" s="155"/>
      <c r="O95" s="155"/>
      <c r="P95" s="155"/>
      <c r="Q95" s="155"/>
      <c r="R95" s="156"/>
      <c r="S95" s="156"/>
      <c r="T95" s="156"/>
      <c r="U95" s="156"/>
      <c r="V95" s="156"/>
      <c r="W95" s="156"/>
      <c r="X95" s="156"/>
      <c r="Y95" s="156"/>
      <c r="Z95" s="146"/>
      <c r="AA95" s="146"/>
      <c r="AB95" s="146"/>
      <c r="AC95" s="146"/>
      <c r="AD95" s="146"/>
      <c r="AE95" s="146"/>
      <c r="AF95" s="146"/>
      <c r="AG95" s="146" t="s">
        <v>185</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1" x14ac:dyDescent="0.25">
      <c r="A96" s="168">
        <v>24</v>
      </c>
      <c r="B96" s="169" t="s">
        <v>928</v>
      </c>
      <c r="C96" s="184" t="s">
        <v>929</v>
      </c>
      <c r="D96" s="170" t="s">
        <v>264</v>
      </c>
      <c r="E96" s="171">
        <v>6</v>
      </c>
      <c r="F96" s="172"/>
      <c r="G96" s="173">
        <f>ROUND(E96*F96,2)</f>
        <v>0</v>
      </c>
      <c r="H96" s="172"/>
      <c r="I96" s="173">
        <f>ROUND(E96*H96,2)</f>
        <v>0</v>
      </c>
      <c r="J96" s="172"/>
      <c r="K96" s="173">
        <f>ROUND(E96*J96,2)</f>
        <v>0</v>
      </c>
      <c r="L96" s="173">
        <v>21</v>
      </c>
      <c r="M96" s="173">
        <f>G96*(1+L96/100)</f>
        <v>0</v>
      </c>
      <c r="N96" s="171">
        <v>4.4900000000000001E-3</v>
      </c>
      <c r="O96" s="171">
        <f>ROUND(E96*N96,2)</f>
        <v>0.03</v>
      </c>
      <c r="P96" s="171">
        <v>0</v>
      </c>
      <c r="Q96" s="171">
        <f>ROUND(E96*P96,2)</f>
        <v>0</v>
      </c>
      <c r="R96" s="173" t="s">
        <v>430</v>
      </c>
      <c r="S96" s="173" t="s">
        <v>266</v>
      </c>
      <c r="T96" s="174" t="s">
        <v>266</v>
      </c>
      <c r="U96" s="156">
        <v>0.83</v>
      </c>
      <c r="V96" s="156">
        <f>ROUND(E96*U96,2)</f>
        <v>4.9800000000000004</v>
      </c>
      <c r="W96" s="156"/>
      <c r="X96" s="156" t="s">
        <v>253</v>
      </c>
      <c r="Y96" s="156" t="s">
        <v>182</v>
      </c>
      <c r="Z96" s="146"/>
      <c r="AA96" s="146"/>
      <c r="AB96" s="146"/>
      <c r="AC96" s="146"/>
      <c r="AD96" s="146"/>
      <c r="AE96" s="146"/>
      <c r="AF96" s="146"/>
      <c r="AG96" s="146" t="s">
        <v>254</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2" x14ac:dyDescent="0.25">
      <c r="A97" s="153"/>
      <c r="B97" s="154"/>
      <c r="C97" s="524" t="s">
        <v>913</v>
      </c>
      <c r="D97" s="525"/>
      <c r="E97" s="525"/>
      <c r="F97" s="525"/>
      <c r="G97" s="525"/>
      <c r="H97" s="156"/>
      <c r="I97" s="156"/>
      <c r="J97" s="156"/>
      <c r="K97" s="156"/>
      <c r="L97" s="156"/>
      <c r="M97" s="156"/>
      <c r="N97" s="155"/>
      <c r="O97" s="155"/>
      <c r="P97" s="155"/>
      <c r="Q97" s="155"/>
      <c r="R97" s="156"/>
      <c r="S97" s="156"/>
      <c r="T97" s="156"/>
      <c r="U97" s="156"/>
      <c r="V97" s="156"/>
      <c r="W97" s="156"/>
      <c r="X97" s="156"/>
      <c r="Y97" s="156"/>
      <c r="Z97" s="146"/>
      <c r="AA97" s="146"/>
      <c r="AB97" s="146"/>
      <c r="AC97" s="146"/>
      <c r="AD97" s="146"/>
      <c r="AE97" s="146"/>
      <c r="AF97" s="146"/>
      <c r="AG97" s="146" t="s">
        <v>275</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2" x14ac:dyDescent="0.25">
      <c r="A98" s="153"/>
      <c r="B98" s="154"/>
      <c r="C98" s="515" t="s">
        <v>930</v>
      </c>
      <c r="D98" s="516"/>
      <c r="E98" s="516"/>
      <c r="F98" s="516"/>
      <c r="G98" s="516"/>
      <c r="H98" s="156"/>
      <c r="I98" s="156"/>
      <c r="J98" s="156"/>
      <c r="K98" s="156"/>
      <c r="L98" s="156"/>
      <c r="M98" s="156"/>
      <c r="N98" s="155"/>
      <c r="O98" s="155"/>
      <c r="P98" s="155"/>
      <c r="Q98" s="155"/>
      <c r="R98" s="156"/>
      <c r="S98" s="156"/>
      <c r="T98" s="156"/>
      <c r="U98" s="156"/>
      <c r="V98" s="156"/>
      <c r="W98" s="156"/>
      <c r="X98" s="156"/>
      <c r="Y98" s="156"/>
      <c r="Z98" s="146"/>
      <c r="AA98" s="146"/>
      <c r="AB98" s="146"/>
      <c r="AC98" s="146"/>
      <c r="AD98" s="146"/>
      <c r="AE98" s="146"/>
      <c r="AF98" s="146"/>
      <c r="AG98" s="146" t="s">
        <v>185</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x14ac:dyDescent="0.25">
      <c r="A99" s="161" t="s">
        <v>174</v>
      </c>
      <c r="B99" s="162" t="s">
        <v>97</v>
      </c>
      <c r="C99" s="183" t="s">
        <v>98</v>
      </c>
      <c r="D99" s="163"/>
      <c r="E99" s="164"/>
      <c r="F99" s="165"/>
      <c r="G99" s="165">
        <f>SUMIF(AG100:AG117,"&lt;&gt;NOR",G100:G117)</f>
        <v>0</v>
      </c>
      <c r="H99" s="165"/>
      <c r="I99" s="165">
        <f>SUM(I100:I117)</f>
        <v>0</v>
      </c>
      <c r="J99" s="165"/>
      <c r="K99" s="165">
        <f>SUM(K100:K117)</f>
        <v>0</v>
      </c>
      <c r="L99" s="165"/>
      <c r="M99" s="165">
        <f>SUM(M100:M117)</f>
        <v>0</v>
      </c>
      <c r="N99" s="164"/>
      <c r="O99" s="164">
        <f>SUM(O100:O117)</f>
        <v>23.160000000000004</v>
      </c>
      <c r="P99" s="164"/>
      <c r="Q99" s="164">
        <f>SUM(Q100:Q117)</f>
        <v>0</v>
      </c>
      <c r="R99" s="165"/>
      <c r="S99" s="165"/>
      <c r="T99" s="166"/>
      <c r="U99" s="160"/>
      <c r="V99" s="160">
        <f>SUM(V100:V117)</f>
        <v>5.1900000000000013</v>
      </c>
      <c r="W99" s="160"/>
      <c r="X99" s="160"/>
      <c r="Y99" s="160"/>
      <c r="AG99" t="s">
        <v>175</v>
      </c>
    </row>
    <row r="100" spans="1:60" ht="20.399999999999999" outlineLevel="1" x14ac:dyDescent="0.25">
      <c r="A100" s="168">
        <v>25</v>
      </c>
      <c r="B100" s="169" t="s">
        <v>490</v>
      </c>
      <c r="C100" s="184" t="s">
        <v>491</v>
      </c>
      <c r="D100" s="170" t="s">
        <v>264</v>
      </c>
      <c r="E100" s="171">
        <v>24</v>
      </c>
      <c r="F100" s="172"/>
      <c r="G100" s="173">
        <f>ROUND(E100*F100,2)</f>
        <v>0</v>
      </c>
      <c r="H100" s="172"/>
      <c r="I100" s="173">
        <f>ROUND(E100*H100,2)</f>
        <v>0</v>
      </c>
      <c r="J100" s="172"/>
      <c r="K100" s="173">
        <f>ROUND(E100*J100,2)</f>
        <v>0</v>
      </c>
      <c r="L100" s="173">
        <v>21</v>
      </c>
      <c r="M100" s="173">
        <f>G100*(1+L100/100)</f>
        <v>0</v>
      </c>
      <c r="N100" s="171">
        <v>0.34499999999999997</v>
      </c>
      <c r="O100" s="171">
        <f>ROUND(E100*N100,2)</f>
        <v>8.2799999999999994</v>
      </c>
      <c r="P100" s="171">
        <v>0</v>
      </c>
      <c r="Q100" s="171">
        <f>ROUND(E100*P100,2)</f>
        <v>0</v>
      </c>
      <c r="R100" s="173" t="s">
        <v>327</v>
      </c>
      <c r="S100" s="173" t="s">
        <v>266</v>
      </c>
      <c r="T100" s="174" t="s">
        <v>266</v>
      </c>
      <c r="U100" s="156">
        <v>0.03</v>
      </c>
      <c r="V100" s="156">
        <f>ROUND(E100*U100,2)</f>
        <v>0.72</v>
      </c>
      <c r="W100" s="156"/>
      <c r="X100" s="156" t="s">
        <v>253</v>
      </c>
      <c r="Y100" s="156" t="s">
        <v>182</v>
      </c>
      <c r="Z100" s="146"/>
      <c r="AA100" s="146"/>
      <c r="AB100" s="146"/>
      <c r="AC100" s="146"/>
      <c r="AD100" s="146"/>
      <c r="AE100" s="146"/>
      <c r="AF100" s="146"/>
      <c r="AG100" s="146" t="s">
        <v>254</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outlineLevel="2" x14ac:dyDescent="0.25">
      <c r="A101" s="153"/>
      <c r="B101" s="154"/>
      <c r="C101" s="513" t="s">
        <v>492</v>
      </c>
      <c r="D101" s="514"/>
      <c r="E101" s="514"/>
      <c r="F101" s="514"/>
      <c r="G101" s="514"/>
      <c r="H101" s="156"/>
      <c r="I101" s="156"/>
      <c r="J101" s="156"/>
      <c r="K101" s="156"/>
      <c r="L101" s="156"/>
      <c r="M101" s="156"/>
      <c r="N101" s="155"/>
      <c r="O101" s="155"/>
      <c r="P101" s="155"/>
      <c r="Q101" s="155"/>
      <c r="R101" s="156"/>
      <c r="S101" s="156"/>
      <c r="T101" s="156"/>
      <c r="U101" s="156"/>
      <c r="V101" s="156"/>
      <c r="W101" s="156"/>
      <c r="X101" s="156"/>
      <c r="Y101" s="156"/>
      <c r="Z101" s="146"/>
      <c r="AA101" s="146"/>
      <c r="AB101" s="146"/>
      <c r="AC101" s="146"/>
      <c r="AD101" s="146"/>
      <c r="AE101" s="146"/>
      <c r="AF101" s="146"/>
      <c r="AG101" s="146" t="s">
        <v>185</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outlineLevel="2" x14ac:dyDescent="0.25">
      <c r="A102" s="153"/>
      <c r="B102" s="154"/>
      <c r="C102" s="191" t="s">
        <v>1173</v>
      </c>
      <c r="D102" s="189"/>
      <c r="E102" s="190">
        <v>24</v>
      </c>
      <c r="F102" s="156"/>
      <c r="G102" s="156"/>
      <c r="H102" s="156"/>
      <c r="I102" s="156"/>
      <c r="J102" s="156"/>
      <c r="K102" s="156"/>
      <c r="L102" s="156"/>
      <c r="M102" s="156"/>
      <c r="N102" s="155"/>
      <c r="O102" s="155"/>
      <c r="P102" s="155"/>
      <c r="Q102" s="155"/>
      <c r="R102" s="156"/>
      <c r="S102" s="156"/>
      <c r="T102" s="156"/>
      <c r="U102" s="156"/>
      <c r="V102" s="156"/>
      <c r="W102" s="156"/>
      <c r="X102" s="156"/>
      <c r="Y102" s="156"/>
      <c r="Z102" s="146"/>
      <c r="AA102" s="146"/>
      <c r="AB102" s="146"/>
      <c r="AC102" s="146"/>
      <c r="AD102" s="146"/>
      <c r="AE102" s="146"/>
      <c r="AF102" s="146"/>
      <c r="AG102" s="146" t="s">
        <v>271</v>
      </c>
      <c r="AH102" s="146">
        <v>0</v>
      </c>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ht="20.399999999999999" outlineLevel="1" x14ac:dyDescent="0.25">
      <c r="A103" s="168">
        <v>26</v>
      </c>
      <c r="B103" s="169" t="s">
        <v>494</v>
      </c>
      <c r="C103" s="184" t="s">
        <v>495</v>
      </c>
      <c r="D103" s="170" t="s">
        <v>264</v>
      </c>
      <c r="E103" s="171">
        <v>12</v>
      </c>
      <c r="F103" s="172"/>
      <c r="G103" s="173">
        <f>ROUND(E103*F103,2)</f>
        <v>0</v>
      </c>
      <c r="H103" s="172"/>
      <c r="I103" s="173">
        <f>ROUND(E103*H103,2)</f>
        <v>0</v>
      </c>
      <c r="J103" s="172"/>
      <c r="K103" s="173">
        <f>ROUND(E103*J103,2)</f>
        <v>0</v>
      </c>
      <c r="L103" s="173">
        <v>21</v>
      </c>
      <c r="M103" s="173">
        <f>G103*(1+L103/100)</f>
        <v>0</v>
      </c>
      <c r="N103" s="171">
        <v>0.57499999999999996</v>
      </c>
      <c r="O103" s="171">
        <f>ROUND(E103*N103,2)</f>
        <v>6.9</v>
      </c>
      <c r="P103" s="171">
        <v>0</v>
      </c>
      <c r="Q103" s="171">
        <f>ROUND(E103*P103,2)</f>
        <v>0</v>
      </c>
      <c r="R103" s="173" t="s">
        <v>327</v>
      </c>
      <c r="S103" s="173" t="s">
        <v>266</v>
      </c>
      <c r="T103" s="174" t="s">
        <v>266</v>
      </c>
      <c r="U103" s="156">
        <v>0.03</v>
      </c>
      <c r="V103" s="156">
        <f>ROUND(E103*U103,2)</f>
        <v>0.36</v>
      </c>
      <c r="W103" s="156"/>
      <c r="X103" s="156" t="s">
        <v>253</v>
      </c>
      <c r="Y103" s="156" t="s">
        <v>182</v>
      </c>
      <c r="Z103" s="146"/>
      <c r="AA103" s="146"/>
      <c r="AB103" s="146"/>
      <c r="AC103" s="146"/>
      <c r="AD103" s="146"/>
      <c r="AE103" s="146"/>
      <c r="AF103" s="146"/>
      <c r="AG103" s="146" t="s">
        <v>254</v>
      </c>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outlineLevel="2" x14ac:dyDescent="0.25">
      <c r="A104" s="153"/>
      <c r="B104" s="154"/>
      <c r="C104" s="191" t="s">
        <v>1124</v>
      </c>
      <c r="D104" s="189"/>
      <c r="E104" s="190">
        <v>12</v>
      </c>
      <c r="F104" s="156"/>
      <c r="G104" s="156"/>
      <c r="H104" s="156"/>
      <c r="I104" s="156"/>
      <c r="J104" s="156"/>
      <c r="K104" s="156"/>
      <c r="L104" s="156"/>
      <c r="M104" s="156"/>
      <c r="N104" s="155"/>
      <c r="O104" s="155"/>
      <c r="P104" s="155"/>
      <c r="Q104" s="155"/>
      <c r="R104" s="156"/>
      <c r="S104" s="156"/>
      <c r="T104" s="156"/>
      <c r="U104" s="156"/>
      <c r="V104" s="156"/>
      <c r="W104" s="156"/>
      <c r="X104" s="156"/>
      <c r="Y104" s="156"/>
      <c r="Z104" s="146"/>
      <c r="AA104" s="146"/>
      <c r="AB104" s="146"/>
      <c r="AC104" s="146"/>
      <c r="AD104" s="146"/>
      <c r="AE104" s="146"/>
      <c r="AF104" s="146"/>
      <c r="AG104" s="146" t="s">
        <v>271</v>
      </c>
      <c r="AH104" s="146">
        <v>0</v>
      </c>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ht="20.399999999999999" outlineLevel="1" x14ac:dyDescent="0.25">
      <c r="A105" s="168">
        <v>27</v>
      </c>
      <c r="B105" s="169" t="s">
        <v>497</v>
      </c>
      <c r="C105" s="184" t="s">
        <v>498</v>
      </c>
      <c r="D105" s="170" t="s">
        <v>264</v>
      </c>
      <c r="E105" s="171">
        <v>15.18</v>
      </c>
      <c r="F105" s="172"/>
      <c r="G105" s="173">
        <f>ROUND(E105*F105,2)</f>
        <v>0</v>
      </c>
      <c r="H105" s="172"/>
      <c r="I105" s="173">
        <f>ROUND(E105*H105,2)</f>
        <v>0</v>
      </c>
      <c r="J105" s="172"/>
      <c r="K105" s="173">
        <f>ROUND(E105*J105,2)</f>
        <v>0</v>
      </c>
      <c r="L105" s="173">
        <v>21</v>
      </c>
      <c r="M105" s="173">
        <f>G105*(1+L105/100)</f>
        <v>0</v>
      </c>
      <c r="N105" s="171">
        <v>0.23737</v>
      </c>
      <c r="O105" s="171">
        <f>ROUND(E105*N105,2)</f>
        <v>3.6</v>
      </c>
      <c r="P105" s="171">
        <v>0</v>
      </c>
      <c r="Q105" s="171">
        <f>ROUND(E105*P105,2)</f>
        <v>0</v>
      </c>
      <c r="R105" s="173" t="s">
        <v>327</v>
      </c>
      <c r="S105" s="173" t="s">
        <v>266</v>
      </c>
      <c r="T105" s="174" t="s">
        <v>266</v>
      </c>
      <c r="U105" s="156">
        <v>0.08</v>
      </c>
      <c r="V105" s="156">
        <f>ROUND(E105*U105,2)</f>
        <v>1.21</v>
      </c>
      <c r="W105" s="156"/>
      <c r="X105" s="156" t="s">
        <v>253</v>
      </c>
      <c r="Y105" s="156" t="s">
        <v>182</v>
      </c>
      <c r="Z105" s="146"/>
      <c r="AA105" s="146"/>
      <c r="AB105" s="146"/>
      <c r="AC105" s="146"/>
      <c r="AD105" s="146"/>
      <c r="AE105" s="146"/>
      <c r="AF105" s="146"/>
      <c r="AG105" s="146" t="s">
        <v>254</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2" x14ac:dyDescent="0.25">
      <c r="A106" s="153"/>
      <c r="B106" s="154"/>
      <c r="C106" s="524" t="s">
        <v>499</v>
      </c>
      <c r="D106" s="525"/>
      <c r="E106" s="525"/>
      <c r="F106" s="525"/>
      <c r="G106" s="525"/>
      <c r="H106" s="156"/>
      <c r="I106" s="156"/>
      <c r="J106" s="156"/>
      <c r="K106" s="156"/>
      <c r="L106" s="156"/>
      <c r="M106" s="156"/>
      <c r="N106" s="155"/>
      <c r="O106" s="155"/>
      <c r="P106" s="155"/>
      <c r="Q106" s="155"/>
      <c r="R106" s="156"/>
      <c r="S106" s="156"/>
      <c r="T106" s="156"/>
      <c r="U106" s="156"/>
      <c r="V106" s="156"/>
      <c r="W106" s="156"/>
      <c r="X106" s="156"/>
      <c r="Y106" s="156"/>
      <c r="Z106" s="146"/>
      <c r="AA106" s="146"/>
      <c r="AB106" s="146"/>
      <c r="AC106" s="146"/>
      <c r="AD106" s="146"/>
      <c r="AE106" s="146"/>
      <c r="AF106" s="146"/>
      <c r="AG106" s="146" t="s">
        <v>275</v>
      </c>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outlineLevel="2" x14ac:dyDescent="0.25">
      <c r="A107" s="153"/>
      <c r="B107" s="154"/>
      <c r="C107" s="191" t="s">
        <v>1125</v>
      </c>
      <c r="D107" s="189"/>
      <c r="E107" s="190">
        <v>15.18</v>
      </c>
      <c r="F107" s="156"/>
      <c r="G107" s="156"/>
      <c r="H107" s="156"/>
      <c r="I107" s="156"/>
      <c r="J107" s="156"/>
      <c r="K107" s="156"/>
      <c r="L107" s="156"/>
      <c r="M107" s="156"/>
      <c r="N107" s="155"/>
      <c r="O107" s="155"/>
      <c r="P107" s="155"/>
      <c r="Q107" s="155"/>
      <c r="R107" s="156"/>
      <c r="S107" s="156"/>
      <c r="T107" s="156"/>
      <c r="U107" s="156"/>
      <c r="V107" s="156"/>
      <c r="W107" s="156"/>
      <c r="X107" s="156"/>
      <c r="Y107" s="156"/>
      <c r="Z107" s="146"/>
      <c r="AA107" s="146"/>
      <c r="AB107" s="146"/>
      <c r="AC107" s="146"/>
      <c r="AD107" s="146"/>
      <c r="AE107" s="146"/>
      <c r="AF107" s="146"/>
      <c r="AG107" s="146" t="s">
        <v>271</v>
      </c>
      <c r="AH107" s="146">
        <v>0</v>
      </c>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outlineLevel="1" x14ac:dyDescent="0.25">
      <c r="A108" s="168">
        <v>28</v>
      </c>
      <c r="B108" s="169" t="s">
        <v>501</v>
      </c>
      <c r="C108" s="184" t="s">
        <v>502</v>
      </c>
      <c r="D108" s="170" t="s">
        <v>264</v>
      </c>
      <c r="E108" s="171">
        <v>30.36</v>
      </c>
      <c r="F108" s="172"/>
      <c r="G108" s="173">
        <f>ROUND(E108*F108,2)</f>
        <v>0</v>
      </c>
      <c r="H108" s="172"/>
      <c r="I108" s="173">
        <f>ROUND(E108*H108,2)</f>
        <v>0</v>
      </c>
      <c r="J108" s="172"/>
      <c r="K108" s="173">
        <f>ROUND(E108*J108,2)</f>
        <v>0</v>
      </c>
      <c r="L108" s="173">
        <v>21</v>
      </c>
      <c r="M108" s="173">
        <f>G108*(1+L108/100)</f>
        <v>0</v>
      </c>
      <c r="N108" s="171">
        <v>4.0000000000000002E-4</v>
      </c>
      <c r="O108" s="171">
        <f>ROUND(E108*N108,2)</f>
        <v>0.01</v>
      </c>
      <c r="P108" s="171">
        <v>0</v>
      </c>
      <c r="Q108" s="171">
        <f>ROUND(E108*P108,2)</f>
        <v>0</v>
      </c>
      <c r="R108" s="173" t="s">
        <v>327</v>
      </c>
      <c r="S108" s="173" t="s">
        <v>266</v>
      </c>
      <c r="T108" s="174" t="s">
        <v>266</v>
      </c>
      <c r="U108" s="156">
        <v>2E-3</v>
      </c>
      <c r="V108" s="156">
        <f>ROUND(E108*U108,2)</f>
        <v>0.06</v>
      </c>
      <c r="W108" s="156"/>
      <c r="X108" s="156" t="s">
        <v>253</v>
      </c>
      <c r="Y108" s="156" t="s">
        <v>182</v>
      </c>
      <c r="Z108" s="146"/>
      <c r="AA108" s="146"/>
      <c r="AB108" s="146"/>
      <c r="AC108" s="146"/>
      <c r="AD108" s="146"/>
      <c r="AE108" s="146"/>
      <c r="AF108" s="146"/>
      <c r="AG108" s="146" t="s">
        <v>254</v>
      </c>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2" x14ac:dyDescent="0.25">
      <c r="A109" s="153"/>
      <c r="B109" s="154"/>
      <c r="C109" s="524" t="s">
        <v>503</v>
      </c>
      <c r="D109" s="525"/>
      <c r="E109" s="525"/>
      <c r="F109" s="525"/>
      <c r="G109" s="525"/>
      <c r="H109" s="156"/>
      <c r="I109" s="156"/>
      <c r="J109" s="156"/>
      <c r="K109" s="156"/>
      <c r="L109" s="156"/>
      <c r="M109" s="156"/>
      <c r="N109" s="155"/>
      <c r="O109" s="155"/>
      <c r="P109" s="155"/>
      <c r="Q109" s="155"/>
      <c r="R109" s="156"/>
      <c r="S109" s="156"/>
      <c r="T109" s="156"/>
      <c r="U109" s="156"/>
      <c r="V109" s="156"/>
      <c r="W109" s="156"/>
      <c r="X109" s="156"/>
      <c r="Y109" s="156"/>
      <c r="Z109" s="146"/>
      <c r="AA109" s="146"/>
      <c r="AB109" s="146"/>
      <c r="AC109" s="146"/>
      <c r="AD109" s="146"/>
      <c r="AE109" s="146"/>
      <c r="AF109" s="146"/>
      <c r="AG109" s="146" t="s">
        <v>275</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2" x14ac:dyDescent="0.25">
      <c r="A110" s="153"/>
      <c r="B110" s="154"/>
      <c r="C110" s="191" t="s">
        <v>1174</v>
      </c>
      <c r="D110" s="189"/>
      <c r="E110" s="190">
        <v>30.36</v>
      </c>
      <c r="F110" s="156"/>
      <c r="G110" s="156"/>
      <c r="H110" s="156"/>
      <c r="I110" s="156"/>
      <c r="J110" s="156"/>
      <c r="K110" s="156"/>
      <c r="L110" s="156"/>
      <c r="M110" s="156"/>
      <c r="N110" s="155"/>
      <c r="O110" s="155"/>
      <c r="P110" s="155"/>
      <c r="Q110" s="155"/>
      <c r="R110" s="156"/>
      <c r="S110" s="156"/>
      <c r="T110" s="156"/>
      <c r="U110" s="156"/>
      <c r="V110" s="156"/>
      <c r="W110" s="156"/>
      <c r="X110" s="156"/>
      <c r="Y110" s="156"/>
      <c r="Z110" s="146"/>
      <c r="AA110" s="146"/>
      <c r="AB110" s="146"/>
      <c r="AC110" s="146"/>
      <c r="AD110" s="146"/>
      <c r="AE110" s="146"/>
      <c r="AF110" s="146"/>
      <c r="AG110" s="146" t="s">
        <v>271</v>
      </c>
      <c r="AH110" s="146">
        <v>0</v>
      </c>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ht="20.399999999999999" outlineLevel="1" x14ac:dyDescent="0.25">
      <c r="A111" s="168">
        <v>29</v>
      </c>
      <c r="B111" s="169" t="s">
        <v>505</v>
      </c>
      <c r="C111" s="184" t="s">
        <v>506</v>
      </c>
      <c r="D111" s="170" t="s">
        <v>264</v>
      </c>
      <c r="E111" s="171">
        <v>15.18</v>
      </c>
      <c r="F111" s="172"/>
      <c r="G111" s="173">
        <f>ROUND(E111*F111,2)</f>
        <v>0</v>
      </c>
      <c r="H111" s="172"/>
      <c r="I111" s="173">
        <f>ROUND(E111*H111,2)</f>
        <v>0</v>
      </c>
      <c r="J111" s="172"/>
      <c r="K111" s="173">
        <f>ROUND(E111*J111,2)</f>
        <v>0</v>
      </c>
      <c r="L111" s="173">
        <v>21</v>
      </c>
      <c r="M111" s="173">
        <f>G111*(1+L111/100)</f>
        <v>0</v>
      </c>
      <c r="N111" s="171">
        <v>0.10373</v>
      </c>
      <c r="O111" s="171">
        <f>ROUND(E111*N111,2)</f>
        <v>1.57</v>
      </c>
      <c r="P111" s="171">
        <v>0</v>
      </c>
      <c r="Q111" s="171">
        <f>ROUND(E111*P111,2)</f>
        <v>0</v>
      </c>
      <c r="R111" s="173" t="s">
        <v>327</v>
      </c>
      <c r="S111" s="173" t="s">
        <v>266</v>
      </c>
      <c r="T111" s="174" t="s">
        <v>266</v>
      </c>
      <c r="U111" s="156">
        <v>0.06</v>
      </c>
      <c r="V111" s="156">
        <f>ROUND(E111*U111,2)</f>
        <v>0.91</v>
      </c>
      <c r="W111" s="156"/>
      <c r="X111" s="156" t="s">
        <v>253</v>
      </c>
      <c r="Y111" s="156" t="s">
        <v>182</v>
      </c>
      <c r="Z111" s="146"/>
      <c r="AA111" s="146"/>
      <c r="AB111" s="146"/>
      <c r="AC111" s="146"/>
      <c r="AD111" s="146"/>
      <c r="AE111" s="146"/>
      <c r="AF111" s="146"/>
      <c r="AG111" s="146" t="s">
        <v>254</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2" x14ac:dyDescent="0.25">
      <c r="A112" s="153"/>
      <c r="B112" s="154"/>
      <c r="C112" s="191" t="s">
        <v>1125</v>
      </c>
      <c r="D112" s="189"/>
      <c r="E112" s="190">
        <v>15.18</v>
      </c>
      <c r="F112" s="156"/>
      <c r="G112" s="156"/>
      <c r="H112" s="156"/>
      <c r="I112" s="156"/>
      <c r="J112" s="156"/>
      <c r="K112" s="156"/>
      <c r="L112" s="156"/>
      <c r="M112" s="156"/>
      <c r="N112" s="155"/>
      <c r="O112" s="155"/>
      <c r="P112" s="155"/>
      <c r="Q112" s="155"/>
      <c r="R112" s="156"/>
      <c r="S112" s="156"/>
      <c r="T112" s="156"/>
      <c r="U112" s="156"/>
      <c r="V112" s="156"/>
      <c r="W112" s="156"/>
      <c r="X112" s="156"/>
      <c r="Y112" s="156"/>
      <c r="Z112" s="146"/>
      <c r="AA112" s="146"/>
      <c r="AB112" s="146"/>
      <c r="AC112" s="146"/>
      <c r="AD112" s="146"/>
      <c r="AE112" s="146"/>
      <c r="AF112" s="146"/>
      <c r="AG112" s="146" t="s">
        <v>271</v>
      </c>
      <c r="AH112" s="146">
        <v>0</v>
      </c>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ht="20.399999999999999" outlineLevel="1" x14ac:dyDescent="0.25">
      <c r="A113" s="168">
        <v>30</v>
      </c>
      <c r="B113" s="169" t="s">
        <v>507</v>
      </c>
      <c r="C113" s="184" t="s">
        <v>508</v>
      </c>
      <c r="D113" s="170" t="s">
        <v>264</v>
      </c>
      <c r="E113" s="171">
        <v>15.18</v>
      </c>
      <c r="F113" s="172"/>
      <c r="G113" s="173">
        <f>ROUND(E113*F113,2)</f>
        <v>0</v>
      </c>
      <c r="H113" s="172"/>
      <c r="I113" s="173">
        <f>ROUND(E113*H113,2)</f>
        <v>0</v>
      </c>
      <c r="J113" s="172"/>
      <c r="K113" s="173">
        <f>ROUND(E113*J113,2)</f>
        <v>0</v>
      </c>
      <c r="L113" s="173">
        <v>21</v>
      </c>
      <c r="M113" s="173">
        <f>G113*(1+L113/100)</f>
        <v>0</v>
      </c>
      <c r="N113" s="171">
        <v>0.18151999999999999</v>
      </c>
      <c r="O113" s="171">
        <f>ROUND(E113*N113,2)</f>
        <v>2.76</v>
      </c>
      <c r="P113" s="171">
        <v>0</v>
      </c>
      <c r="Q113" s="171">
        <f>ROUND(E113*P113,2)</f>
        <v>0</v>
      </c>
      <c r="R113" s="173" t="s">
        <v>327</v>
      </c>
      <c r="S113" s="173" t="s">
        <v>266</v>
      </c>
      <c r="T113" s="174" t="s">
        <v>266</v>
      </c>
      <c r="U113" s="156">
        <v>0.09</v>
      </c>
      <c r="V113" s="156">
        <f>ROUND(E113*U113,2)</f>
        <v>1.37</v>
      </c>
      <c r="W113" s="156"/>
      <c r="X113" s="156" t="s">
        <v>253</v>
      </c>
      <c r="Y113" s="156" t="s">
        <v>182</v>
      </c>
      <c r="Z113" s="146"/>
      <c r="AA113" s="146"/>
      <c r="AB113" s="146"/>
      <c r="AC113" s="146"/>
      <c r="AD113" s="146"/>
      <c r="AE113" s="146"/>
      <c r="AF113" s="146"/>
      <c r="AG113" s="146" t="s">
        <v>254</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2" x14ac:dyDescent="0.25">
      <c r="A114" s="153"/>
      <c r="B114" s="154"/>
      <c r="C114" s="191" t="s">
        <v>1125</v>
      </c>
      <c r="D114" s="189"/>
      <c r="E114" s="190">
        <v>15.18</v>
      </c>
      <c r="F114" s="156"/>
      <c r="G114" s="156"/>
      <c r="H114" s="156"/>
      <c r="I114" s="156"/>
      <c r="J114" s="156"/>
      <c r="K114" s="156"/>
      <c r="L114" s="156"/>
      <c r="M114" s="156"/>
      <c r="N114" s="155"/>
      <c r="O114" s="155"/>
      <c r="P114" s="155"/>
      <c r="Q114" s="155"/>
      <c r="R114" s="156"/>
      <c r="S114" s="156"/>
      <c r="T114" s="156"/>
      <c r="U114" s="156"/>
      <c r="V114" s="156"/>
      <c r="W114" s="156"/>
      <c r="X114" s="156"/>
      <c r="Y114" s="156"/>
      <c r="Z114" s="146"/>
      <c r="AA114" s="146"/>
      <c r="AB114" s="146"/>
      <c r="AC114" s="146"/>
      <c r="AD114" s="146"/>
      <c r="AE114" s="146"/>
      <c r="AF114" s="146"/>
      <c r="AG114" s="146" t="s">
        <v>271</v>
      </c>
      <c r="AH114" s="146">
        <v>0</v>
      </c>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outlineLevel="1" x14ac:dyDescent="0.25">
      <c r="A115" s="168">
        <v>31</v>
      </c>
      <c r="B115" s="169" t="s">
        <v>509</v>
      </c>
      <c r="C115" s="184" t="s">
        <v>510</v>
      </c>
      <c r="D115" s="170" t="s">
        <v>283</v>
      </c>
      <c r="E115" s="171">
        <v>11.2</v>
      </c>
      <c r="F115" s="172"/>
      <c r="G115" s="173">
        <f>ROUND(E115*F115,2)</f>
        <v>0</v>
      </c>
      <c r="H115" s="172"/>
      <c r="I115" s="173">
        <f>ROUND(E115*H115,2)</f>
        <v>0</v>
      </c>
      <c r="J115" s="172"/>
      <c r="K115" s="173">
        <f>ROUND(E115*J115,2)</f>
        <v>0</v>
      </c>
      <c r="L115" s="173">
        <v>21</v>
      </c>
      <c r="M115" s="173">
        <f>G115*(1+L115/100)</f>
        <v>0</v>
      </c>
      <c r="N115" s="171">
        <v>3.5999999999999999E-3</v>
      </c>
      <c r="O115" s="171">
        <f>ROUND(E115*N115,2)</f>
        <v>0.04</v>
      </c>
      <c r="P115" s="171">
        <v>0</v>
      </c>
      <c r="Q115" s="171">
        <f>ROUND(E115*P115,2)</f>
        <v>0</v>
      </c>
      <c r="R115" s="173"/>
      <c r="S115" s="173" t="s">
        <v>179</v>
      </c>
      <c r="T115" s="174" t="s">
        <v>180</v>
      </c>
      <c r="U115" s="156">
        <v>0.05</v>
      </c>
      <c r="V115" s="156">
        <f>ROUND(E115*U115,2)</f>
        <v>0.56000000000000005</v>
      </c>
      <c r="W115" s="156"/>
      <c r="X115" s="156" t="s">
        <v>253</v>
      </c>
      <c r="Y115" s="156" t="s">
        <v>182</v>
      </c>
      <c r="Z115" s="146"/>
      <c r="AA115" s="146"/>
      <c r="AB115" s="146"/>
      <c r="AC115" s="146"/>
      <c r="AD115" s="146"/>
      <c r="AE115" s="146"/>
      <c r="AF115" s="146"/>
      <c r="AG115" s="146" t="s">
        <v>254</v>
      </c>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outlineLevel="2" x14ac:dyDescent="0.25">
      <c r="A116" s="153"/>
      <c r="B116" s="154"/>
      <c r="C116" s="513" t="s">
        <v>511</v>
      </c>
      <c r="D116" s="514"/>
      <c r="E116" s="514"/>
      <c r="F116" s="514"/>
      <c r="G116" s="514"/>
      <c r="H116" s="156"/>
      <c r="I116" s="156"/>
      <c r="J116" s="156"/>
      <c r="K116" s="156"/>
      <c r="L116" s="156"/>
      <c r="M116" s="156"/>
      <c r="N116" s="155"/>
      <c r="O116" s="155"/>
      <c r="P116" s="155"/>
      <c r="Q116" s="155"/>
      <c r="R116" s="156"/>
      <c r="S116" s="156"/>
      <c r="T116" s="156"/>
      <c r="U116" s="156"/>
      <c r="V116" s="156"/>
      <c r="W116" s="156"/>
      <c r="X116" s="156"/>
      <c r="Y116" s="156"/>
      <c r="Z116" s="146"/>
      <c r="AA116" s="146"/>
      <c r="AB116" s="146"/>
      <c r="AC116" s="146"/>
      <c r="AD116" s="146"/>
      <c r="AE116" s="146"/>
      <c r="AF116" s="146"/>
      <c r="AG116" s="146" t="s">
        <v>185</v>
      </c>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2" x14ac:dyDescent="0.25">
      <c r="A117" s="153"/>
      <c r="B117" s="154"/>
      <c r="C117" s="191" t="s">
        <v>1175</v>
      </c>
      <c r="D117" s="189"/>
      <c r="E117" s="190">
        <v>11.2</v>
      </c>
      <c r="F117" s="156"/>
      <c r="G117" s="156"/>
      <c r="H117" s="156"/>
      <c r="I117" s="156"/>
      <c r="J117" s="156"/>
      <c r="K117" s="156"/>
      <c r="L117" s="156"/>
      <c r="M117" s="156"/>
      <c r="N117" s="155"/>
      <c r="O117" s="155"/>
      <c r="P117" s="155"/>
      <c r="Q117" s="155"/>
      <c r="R117" s="156"/>
      <c r="S117" s="156"/>
      <c r="T117" s="156"/>
      <c r="U117" s="156"/>
      <c r="V117" s="156"/>
      <c r="W117" s="156"/>
      <c r="X117" s="156"/>
      <c r="Y117" s="156"/>
      <c r="Z117" s="146"/>
      <c r="AA117" s="146"/>
      <c r="AB117" s="146"/>
      <c r="AC117" s="146"/>
      <c r="AD117" s="146"/>
      <c r="AE117" s="146"/>
      <c r="AF117" s="146"/>
      <c r="AG117" s="146" t="s">
        <v>271</v>
      </c>
      <c r="AH117" s="146">
        <v>0</v>
      </c>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x14ac:dyDescent="0.25">
      <c r="A118" s="161" t="s">
        <v>174</v>
      </c>
      <c r="B118" s="162" t="s">
        <v>105</v>
      </c>
      <c r="C118" s="183" t="s">
        <v>106</v>
      </c>
      <c r="D118" s="163"/>
      <c r="E118" s="164"/>
      <c r="F118" s="165"/>
      <c r="G118" s="165">
        <f>SUMIF(AG119:AG125,"&lt;&gt;NOR",G119:G125)</f>
        <v>0</v>
      </c>
      <c r="H118" s="165"/>
      <c r="I118" s="165">
        <f>SUM(I119:I125)</f>
        <v>0</v>
      </c>
      <c r="J118" s="165"/>
      <c r="K118" s="165">
        <f>SUM(K119:K125)</f>
        <v>0</v>
      </c>
      <c r="L118" s="165"/>
      <c r="M118" s="165">
        <f>SUM(M119:M125)</f>
        <v>0</v>
      </c>
      <c r="N118" s="164"/>
      <c r="O118" s="164">
        <f>SUM(O119:O125)</f>
        <v>0.52</v>
      </c>
      <c r="P118" s="164"/>
      <c r="Q118" s="164">
        <f>SUM(Q119:Q125)</f>
        <v>0</v>
      </c>
      <c r="R118" s="165"/>
      <c r="S118" s="165"/>
      <c r="T118" s="166"/>
      <c r="U118" s="160"/>
      <c r="V118" s="160">
        <f>SUM(V119:V125)</f>
        <v>7.04</v>
      </c>
      <c r="W118" s="160"/>
      <c r="X118" s="160"/>
      <c r="Y118" s="160"/>
      <c r="AG118" t="s">
        <v>175</v>
      </c>
    </row>
    <row r="119" spans="1:60" outlineLevel="1" x14ac:dyDescent="0.25">
      <c r="A119" s="168">
        <v>32</v>
      </c>
      <c r="B119" s="169" t="s">
        <v>1176</v>
      </c>
      <c r="C119" s="184" t="s">
        <v>1177</v>
      </c>
      <c r="D119" s="170" t="s">
        <v>283</v>
      </c>
      <c r="E119" s="171">
        <v>12</v>
      </c>
      <c r="F119" s="172"/>
      <c r="G119" s="173">
        <f>ROUND(E119*F119,2)</f>
        <v>0</v>
      </c>
      <c r="H119" s="172"/>
      <c r="I119" s="173">
        <f>ROUND(E119*H119,2)</f>
        <v>0</v>
      </c>
      <c r="J119" s="172"/>
      <c r="K119" s="173">
        <f>ROUND(E119*J119,2)</f>
        <v>0</v>
      </c>
      <c r="L119" s="173">
        <v>21</v>
      </c>
      <c r="M119" s="173">
        <f>G119*(1+L119/100)</f>
        <v>0</v>
      </c>
      <c r="N119" s="171">
        <v>0</v>
      </c>
      <c r="O119" s="171">
        <f>ROUND(E119*N119,2)</f>
        <v>0</v>
      </c>
      <c r="P119" s="171">
        <v>0</v>
      </c>
      <c r="Q119" s="171">
        <f>ROUND(E119*P119,2)</f>
        <v>0</v>
      </c>
      <c r="R119" s="173" t="s">
        <v>430</v>
      </c>
      <c r="S119" s="173" t="s">
        <v>266</v>
      </c>
      <c r="T119" s="174" t="s">
        <v>266</v>
      </c>
      <c r="U119" s="156">
        <v>0.58699999999999997</v>
      </c>
      <c r="V119" s="156">
        <f>ROUND(E119*U119,2)</f>
        <v>7.04</v>
      </c>
      <c r="W119" s="156"/>
      <c r="X119" s="156" t="s">
        <v>253</v>
      </c>
      <c r="Y119" s="156" t="s">
        <v>182</v>
      </c>
      <c r="Z119" s="146"/>
      <c r="AA119" s="146"/>
      <c r="AB119" s="146"/>
      <c r="AC119" s="146"/>
      <c r="AD119" s="146"/>
      <c r="AE119" s="146"/>
      <c r="AF119" s="146"/>
      <c r="AG119" s="146" t="s">
        <v>254</v>
      </c>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2" x14ac:dyDescent="0.25">
      <c r="A120" s="153"/>
      <c r="B120" s="154"/>
      <c r="C120" s="524" t="s">
        <v>1178</v>
      </c>
      <c r="D120" s="525"/>
      <c r="E120" s="525"/>
      <c r="F120" s="525"/>
      <c r="G120" s="525"/>
      <c r="H120" s="156"/>
      <c r="I120" s="156"/>
      <c r="J120" s="156"/>
      <c r="K120" s="156"/>
      <c r="L120" s="156"/>
      <c r="M120" s="156"/>
      <c r="N120" s="155"/>
      <c r="O120" s="155"/>
      <c r="P120" s="155"/>
      <c r="Q120" s="155"/>
      <c r="R120" s="156"/>
      <c r="S120" s="156"/>
      <c r="T120" s="156"/>
      <c r="U120" s="156"/>
      <c r="V120" s="156"/>
      <c r="W120" s="156"/>
      <c r="X120" s="156"/>
      <c r="Y120" s="156"/>
      <c r="Z120" s="146"/>
      <c r="AA120" s="146"/>
      <c r="AB120" s="146"/>
      <c r="AC120" s="146"/>
      <c r="AD120" s="146"/>
      <c r="AE120" s="146"/>
      <c r="AF120" s="146"/>
      <c r="AG120" s="146" t="s">
        <v>275</v>
      </c>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outlineLevel="2" x14ac:dyDescent="0.25">
      <c r="A121" s="153"/>
      <c r="B121" s="154"/>
      <c r="C121" s="191" t="s">
        <v>1179</v>
      </c>
      <c r="D121" s="189"/>
      <c r="E121" s="190">
        <v>4</v>
      </c>
      <c r="F121" s="156"/>
      <c r="G121" s="156"/>
      <c r="H121" s="156"/>
      <c r="I121" s="156"/>
      <c r="J121" s="156"/>
      <c r="K121" s="156"/>
      <c r="L121" s="156"/>
      <c r="M121" s="156"/>
      <c r="N121" s="155"/>
      <c r="O121" s="155"/>
      <c r="P121" s="155"/>
      <c r="Q121" s="155"/>
      <c r="R121" s="156"/>
      <c r="S121" s="156"/>
      <c r="T121" s="156"/>
      <c r="U121" s="156"/>
      <c r="V121" s="156"/>
      <c r="W121" s="156"/>
      <c r="X121" s="156"/>
      <c r="Y121" s="156"/>
      <c r="Z121" s="146"/>
      <c r="AA121" s="146"/>
      <c r="AB121" s="146"/>
      <c r="AC121" s="146"/>
      <c r="AD121" s="146"/>
      <c r="AE121" s="146"/>
      <c r="AF121" s="146"/>
      <c r="AG121" s="146" t="s">
        <v>271</v>
      </c>
      <c r="AH121" s="146">
        <v>0</v>
      </c>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row>
    <row r="122" spans="1:60" outlineLevel="3" x14ac:dyDescent="0.25">
      <c r="A122" s="153"/>
      <c r="B122" s="154"/>
      <c r="C122" s="191" t="s">
        <v>1180</v>
      </c>
      <c r="D122" s="189"/>
      <c r="E122" s="190">
        <v>8</v>
      </c>
      <c r="F122" s="156"/>
      <c r="G122" s="156"/>
      <c r="H122" s="156"/>
      <c r="I122" s="156"/>
      <c r="J122" s="156"/>
      <c r="K122" s="156"/>
      <c r="L122" s="156"/>
      <c r="M122" s="156"/>
      <c r="N122" s="155"/>
      <c r="O122" s="155"/>
      <c r="P122" s="155"/>
      <c r="Q122" s="155"/>
      <c r="R122" s="156"/>
      <c r="S122" s="156"/>
      <c r="T122" s="156"/>
      <c r="U122" s="156"/>
      <c r="V122" s="156"/>
      <c r="W122" s="156"/>
      <c r="X122" s="156"/>
      <c r="Y122" s="156"/>
      <c r="Z122" s="146"/>
      <c r="AA122" s="146"/>
      <c r="AB122" s="146"/>
      <c r="AC122" s="146"/>
      <c r="AD122" s="146"/>
      <c r="AE122" s="146"/>
      <c r="AF122" s="146"/>
      <c r="AG122" s="146" t="s">
        <v>271</v>
      </c>
      <c r="AH122" s="146">
        <v>0</v>
      </c>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ht="20.399999999999999" outlineLevel="1" x14ac:dyDescent="0.25">
      <c r="A123" s="168">
        <v>33</v>
      </c>
      <c r="B123" s="169" t="s">
        <v>1181</v>
      </c>
      <c r="C123" s="184" t="s">
        <v>1182</v>
      </c>
      <c r="D123" s="170" t="s">
        <v>283</v>
      </c>
      <c r="E123" s="171">
        <v>12</v>
      </c>
      <c r="F123" s="172"/>
      <c r="G123" s="173">
        <f>ROUND(E123*F123,2)</f>
        <v>0</v>
      </c>
      <c r="H123" s="172"/>
      <c r="I123" s="173">
        <f>ROUND(E123*H123,2)</f>
        <v>0</v>
      </c>
      <c r="J123" s="172"/>
      <c r="K123" s="173">
        <f>ROUND(E123*J123,2)</f>
        <v>0</v>
      </c>
      <c r="L123" s="173">
        <v>21</v>
      </c>
      <c r="M123" s="173">
        <f>G123*(1+L123/100)</f>
        <v>0</v>
      </c>
      <c r="N123" s="171">
        <v>4.2999999999999997E-2</v>
      </c>
      <c r="O123" s="171">
        <f>ROUND(E123*N123,2)</f>
        <v>0.52</v>
      </c>
      <c r="P123" s="171">
        <v>0</v>
      </c>
      <c r="Q123" s="171">
        <f>ROUND(E123*P123,2)</f>
        <v>0</v>
      </c>
      <c r="R123" s="173" t="s">
        <v>477</v>
      </c>
      <c r="S123" s="173" t="s">
        <v>266</v>
      </c>
      <c r="T123" s="174" t="s">
        <v>266</v>
      </c>
      <c r="U123" s="156">
        <v>0</v>
      </c>
      <c r="V123" s="156">
        <f>ROUND(E123*U123,2)</f>
        <v>0</v>
      </c>
      <c r="W123" s="156"/>
      <c r="X123" s="156" t="s">
        <v>478</v>
      </c>
      <c r="Y123" s="156" t="s">
        <v>182</v>
      </c>
      <c r="Z123" s="146"/>
      <c r="AA123" s="146"/>
      <c r="AB123" s="146"/>
      <c r="AC123" s="146"/>
      <c r="AD123" s="146"/>
      <c r="AE123" s="146"/>
      <c r="AF123" s="146"/>
      <c r="AG123" s="146" t="s">
        <v>672</v>
      </c>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outlineLevel="2" x14ac:dyDescent="0.25">
      <c r="A124" s="153"/>
      <c r="B124" s="154"/>
      <c r="C124" s="191" t="s">
        <v>1179</v>
      </c>
      <c r="D124" s="189"/>
      <c r="E124" s="190">
        <v>4</v>
      </c>
      <c r="F124" s="156"/>
      <c r="G124" s="156"/>
      <c r="H124" s="156"/>
      <c r="I124" s="156"/>
      <c r="J124" s="156"/>
      <c r="K124" s="156"/>
      <c r="L124" s="156"/>
      <c r="M124" s="156"/>
      <c r="N124" s="155"/>
      <c r="O124" s="155"/>
      <c r="P124" s="155"/>
      <c r="Q124" s="155"/>
      <c r="R124" s="156"/>
      <c r="S124" s="156"/>
      <c r="T124" s="156"/>
      <c r="U124" s="156"/>
      <c r="V124" s="156"/>
      <c r="W124" s="156"/>
      <c r="X124" s="156"/>
      <c r="Y124" s="156"/>
      <c r="Z124" s="146"/>
      <c r="AA124" s="146"/>
      <c r="AB124" s="146"/>
      <c r="AC124" s="146"/>
      <c r="AD124" s="146"/>
      <c r="AE124" s="146"/>
      <c r="AF124" s="146"/>
      <c r="AG124" s="146" t="s">
        <v>271</v>
      </c>
      <c r="AH124" s="146">
        <v>0</v>
      </c>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3" x14ac:dyDescent="0.25">
      <c r="A125" s="153"/>
      <c r="B125" s="154"/>
      <c r="C125" s="191" t="s">
        <v>1180</v>
      </c>
      <c r="D125" s="189"/>
      <c r="E125" s="190">
        <v>8</v>
      </c>
      <c r="F125" s="156"/>
      <c r="G125" s="156"/>
      <c r="H125" s="156"/>
      <c r="I125" s="156"/>
      <c r="J125" s="156"/>
      <c r="K125" s="156"/>
      <c r="L125" s="156"/>
      <c r="M125" s="156"/>
      <c r="N125" s="155"/>
      <c r="O125" s="155"/>
      <c r="P125" s="155"/>
      <c r="Q125" s="155"/>
      <c r="R125" s="156"/>
      <c r="S125" s="156"/>
      <c r="T125" s="156"/>
      <c r="U125" s="156"/>
      <c r="V125" s="156"/>
      <c r="W125" s="156"/>
      <c r="X125" s="156"/>
      <c r="Y125" s="156"/>
      <c r="Z125" s="146"/>
      <c r="AA125" s="146"/>
      <c r="AB125" s="146"/>
      <c r="AC125" s="146"/>
      <c r="AD125" s="146"/>
      <c r="AE125" s="146"/>
      <c r="AF125" s="146"/>
      <c r="AG125" s="146" t="s">
        <v>271</v>
      </c>
      <c r="AH125" s="146">
        <v>0</v>
      </c>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row>
    <row r="126" spans="1:60" x14ac:dyDescent="0.25">
      <c r="A126" s="161" t="s">
        <v>174</v>
      </c>
      <c r="B126" s="162" t="s">
        <v>107</v>
      </c>
      <c r="C126" s="183" t="s">
        <v>108</v>
      </c>
      <c r="D126" s="163"/>
      <c r="E126" s="164"/>
      <c r="F126" s="165"/>
      <c r="G126" s="165">
        <f>SUMIF(AG127:AG143,"&lt;&gt;NOR",G127:G143)</f>
        <v>0</v>
      </c>
      <c r="H126" s="165"/>
      <c r="I126" s="165">
        <f>SUM(I127:I143)</f>
        <v>0</v>
      </c>
      <c r="J126" s="165"/>
      <c r="K126" s="165">
        <f>SUM(K127:K143)</f>
        <v>0</v>
      </c>
      <c r="L126" s="165"/>
      <c r="M126" s="165">
        <f>SUM(M127:M143)</f>
        <v>0</v>
      </c>
      <c r="N126" s="164"/>
      <c r="O126" s="164">
        <f>SUM(O127:O143)</f>
        <v>0</v>
      </c>
      <c r="P126" s="164"/>
      <c r="Q126" s="164">
        <f>SUM(Q127:Q143)</f>
        <v>0</v>
      </c>
      <c r="R126" s="165"/>
      <c r="S126" s="165"/>
      <c r="T126" s="166"/>
      <c r="U126" s="160"/>
      <c r="V126" s="160">
        <f>SUM(V127:V143)</f>
        <v>4.42</v>
      </c>
      <c r="W126" s="160"/>
      <c r="X126" s="160"/>
      <c r="Y126" s="160"/>
      <c r="AG126" t="s">
        <v>175</v>
      </c>
    </row>
    <row r="127" spans="1:60" outlineLevel="1" x14ac:dyDescent="0.25">
      <c r="A127" s="175">
        <v>34</v>
      </c>
      <c r="B127" s="176" t="s">
        <v>517</v>
      </c>
      <c r="C127" s="185" t="s">
        <v>518</v>
      </c>
      <c r="D127" s="177" t="s">
        <v>283</v>
      </c>
      <c r="E127" s="178">
        <v>20</v>
      </c>
      <c r="F127" s="179"/>
      <c r="G127" s="180">
        <f>ROUND(E127*F127,2)</f>
        <v>0</v>
      </c>
      <c r="H127" s="179"/>
      <c r="I127" s="180">
        <f>ROUND(E127*H127,2)</f>
        <v>0</v>
      </c>
      <c r="J127" s="179"/>
      <c r="K127" s="180">
        <f>ROUND(E127*J127,2)</f>
        <v>0</v>
      </c>
      <c r="L127" s="180">
        <v>21</v>
      </c>
      <c r="M127" s="180">
        <f>G127*(1+L127/100)</f>
        <v>0</v>
      </c>
      <c r="N127" s="178">
        <v>0</v>
      </c>
      <c r="O127" s="178">
        <f>ROUND(E127*N127,2)</f>
        <v>0</v>
      </c>
      <c r="P127" s="178">
        <v>0</v>
      </c>
      <c r="Q127" s="178">
        <f>ROUND(E127*P127,2)</f>
        <v>0</v>
      </c>
      <c r="R127" s="180" t="s">
        <v>430</v>
      </c>
      <c r="S127" s="180" t="s">
        <v>266</v>
      </c>
      <c r="T127" s="181" t="s">
        <v>266</v>
      </c>
      <c r="U127" s="156">
        <v>0.03</v>
      </c>
      <c r="V127" s="156">
        <f>ROUND(E127*U127,2)</f>
        <v>0.6</v>
      </c>
      <c r="W127" s="156"/>
      <c r="X127" s="156" t="s">
        <v>253</v>
      </c>
      <c r="Y127" s="156" t="s">
        <v>182</v>
      </c>
      <c r="Z127" s="146"/>
      <c r="AA127" s="146"/>
      <c r="AB127" s="146"/>
      <c r="AC127" s="146"/>
      <c r="AD127" s="146"/>
      <c r="AE127" s="146"/>
      <c r="AF127" s="146"/>
      <c r="AG127" s="146" t="s">
        <v>254</v>
      </c>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row>
    <row r="128" spans="1:60" outlineLevel="1" x14ac:dyDescent="0.25">
      <c r="A128" s="168">
        <v>35</v>
      </c>
      <c r="B128" s="169" t="s">
        <v>1183</v>
      </c>
      <c r="C128" s="184" t="s">
        <v>1184</v>
      </c>
      <c r="D128" s="170" t="s">
        <v>1019</v>
      </c>
      <c r="E128" s="171">
        <v>2</v>
      </c>
      <c r="F128" s="172"/>
      <c r="G128" s="173">
        <f>ROUND(E128*F128,2)</f>
        <v>0</v>
      </c>
      <c r="H128" s="172"/>
      <c r="I128" s="173">
        <f>ROUND(E128*H128,2)</f>
        <v>0</v>
      </c>
      <c r="J128" s="172"/>
      <c r="K128" s="173">
        <f>ROUND(E128*J128,2)</f>
        <v>0</v>
      </c>
      <c r="L128" s="173">
        <v>21</v>
      </c>
      <c r="M128" s="173">
        <f>G128*(1+L128/100)</f>
        <v>0</v>
      </c>
      <c r="N128" s="171">
        <v>0</v>
      </c>
      <c r="O128" s="171">
        <f>ROUND(E128*N128,2)</f>
        <v>0</v>
      </c>
      <c r="P128" s="171">
        <v>0</v>
      </c>
      <c r="Q128" s="171">
        <f>ROUND(E128*P128,2)</f>
        <v>0</v>
      </c>
      <c r="R128" s="173"/>
      <c r="S128" s="173" t="s">
        <v>179</v>
      </c>
      <c r="T128" s="174" t="s">
        <v>180</v>
      </c>
      <c r="U128" s="156">
        <v>0</v>
      </c>
      <c r="V128" s="156">
        <f>ROUND(E128*U128,2)</f>
        <v>0</v>
      </c>
      <c r="W128" s="156"/>
      <c r="X128" s="156" t="s">
        <v>253</v>
      </c>
      <c r="Y128" s="156" t="s">
        <v>182</v>
      </c>
      <c r="Z128" s="146"/>
      <c r="AA128" s="146"/>
      <c r="AB128" s="146"/>
      <c r="AC128" s="146"/>
      <c r="AD128" s="146"/>
      <c r="AE128" s="146"/>
      <c r="AF128" s="146"/>
      <c r="AG128" s="146" t="s">
        <v>267</v>
      </c>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row>
    <row r="129" spans="1:60" outlineLevel="2" x14ac:dyDescent="0.25">
      <c r="A129" s="153"/>
      <c r="B129" s="154"/>
      <c r="C129" s="191" t="s">
        <v>1185</v>
      </c>
      <c r="D129" s="189"/>
      <c r="E129" s="190">
        <v>1</v>
      </c>
      <c r="F129" s="156"/>
      <c r="G129" s="156"/>
      <c r="H129" s="156"/>
      <c r="I129" s="156"/>
      <c r="J129" s="156"/>
      <c r="K129" s="156"/>
      <c r="L129" s="156"/>
      <c r="M129" s="156"/>
      <c r="N129" s="155"/>
      <c r="O129" s="155"/>
      <c r="P129" s="155"/>
      <c r="Q129" s="155"/>
      <c r="R129" s="156"/>
      <c r="S129" s="156"/>
      <c r="T129" s="156"/>
      <c r="U129" s="156"/>
      <c r="V129" s="156"/>
      <c r="W129" s="156"/>
      <c r="X129" s="156"/>
      <c r="Y129" s="156"/>
      <c r="Z129" s="146"/>
      <c r="AA129" s="146"/>
      <c r="AB129" s="146"/>
      <c r="AC129" s="146"/>
      <c r="AD129" s="146"/>
      <c r="AE129" s="146"/>
      <c r="AF129" s="146"/>
      <c r="AG129" s="146" t="s">
        <v>271</v>
      </c>
      <c r="AH129" s="146">
        <v>0</v>
      </c>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row>
    <row r="130" spans="1:60" outlineLevel="3" x14ac:dyDescent="0.25">
      <c r="A130" s="153"/>
      <c r="B130" s="154"/>
      <c r="C130" s="191" t="s">
        <v>1186</v>
      </c>
      <c r="D130" s="189"/>
      <c r="E130" s="190">
        <v>1</v>
      </c>
      <c r="F130" s="156"/>
      <c r="G130" s="156"/>
      <c r="H130" s="156"/>
      <c r="I130" s="156"/>
      <c r="J130" s="156"/>
      <c r="K130" s="156"/>
      <c r="L130" s="156"/>
      <c r="M130" s="156"/>
      <c r="N130" s="155"/>
      <c r="O130" s="155"/>
      <c r="P130" s="155"/>
      <c r="Q130" s="155"/>
      <c r="R130" s="156"/>
      <c r="S130" s="156"/>
      <c r="T130" s="156"/>
      <c r="U130" s="156"/>
      <c r="V130" s="156"/>
      <c r="W130" s="156"/>
      <c r="X130" s="156"/>
      <c r="Y130" s="156"/>
      <c r="Z130" s="146"/>
      <c r="AA130" s="146"/>
      <c r="AB130" s="146"/>
      <c r="AC130" s="146"/>
      <c r="AD130" s="146"/>
      <c r="AE130" s="146"/>
      <c r="AF130" s="146"/>
      <c r="AG130" s="146" t="s">
        <v>271</v>
      </c>
      <c r="AH130" s="146">
        <v>0</v>
      </c>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outlineLevel="1" x14ac:dyDescent="0.25">
      <c r="A131" s="168">
        <v>36</v>
      </c>
      <c r="B131" s="169" t="s">
        <v>1187</v>
      </c>
      <c r="C131" s="184" t="s">
        <v>1188</v>
      </c>
      <c r="D131" s="170" t="s">
        <v>1019</v>
      </c>
      <c r="E131" s="171">
        <v>6</v>
      </c>
      <c r="F131" s="172"/>
      <c r="G131" s="173">
        <f>ROUND(E131*F131,2)</f>
        <v>0</v>
      </c>
      <c r="H131" s="172"/>
      <c r="I131" s="173">
        <f>ROUND(E131*H131,2)</f>
        <v>0</v>
      </c>
      <c r="J131" s="172"/>
      <c r="K131" s="173">
        <f>ROUND(E131*J131,2)</f>
        <v>0</v>
      </c>
      <c r="L131" s="173">
        <v>21</v>
      </c>
      <c r="M131" s="173">
        <f>G131*(1+L131/100)</f>
        <v>0</v>
      </c>
      <c r="N131" s="171">
        <v>0</v>
      </c>
      <c r="O131" s="171">
        <f>ROUND(E131*N131,2)</f>
        <v>0</v>
      </c>
      <c r="P131" s="171">
        <v>0</v>
      </c>
      <c r="Q131" s="171">
        <f>ROUND(E131*P131,2)</f>
        <v>0</v>
      </c>
      <c r="R131" s="173"/>
      <c r="S131" s="173" t="s">
        <v>179</v>
      </c>
      <c r="T131" s="174" t="s">
        <v>180</v>
      </c>
      <c r="U131" s="156">
        <v>0</v>
      </c>
      <c r="V131" s="156">
        <f>ROUND(E131*U131,2)</f>
        <v>0</v>
      </c>
      <c r="W131" s="156"/>
      <c r="X131" s="156" t="s">
        <v>253</v>
      </c>
      <c r="Y131" s="156" t="s">
        <v>182</v>
      </c>
      <c r="Z131" s="146"/>
      <c r="AA131" s="146"/>
      <c r="AB131" s="146"/>
      <c r="AC131" s="146"/>
      <c r="AD131" s="146"/>
      <c r="AE131" s="146"/>
      <c r="AF131" s="146"/>
      <c r="AG131" s="146" t="s">
        <v>267</v>
      </c>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row>
    <row r="132" spans="1:60" outlineLevel="2" x14ac:dyDescent="0.25">
      <c r="A132" s="153"/>
      <c r="B132" s="154"/>
      <c r="C132" s="513" t="s">
        <v>1189</v>
      </c>
      <c r="D132" s="514"/>
      <c r="E132" s="514"/>
      <c r="F132" s="514"/>
      <c r="G132" s="514"/>
      <c r="H132" s="156"/>
      <c r="I132" s="156"/>
      <c r="J132" s="156"/>
      <c r="K132" s="156"/>
      <c r="L132" s="156"/>
      <c r="M132" s="156"/>
      <c r="N132" s="155"/>
      <c r="O132" s="155"/>
      <c r="P132" s="155"/>
      <c r="Q132" s="155"/>
      <c r="R132" s="156"/>
      <c r="S132" s="156"/>
      <c r="T132" s="156"/>
      <c r="U132" s="156"/>
      <c r="V132" s="156"/>
      <c r="W132" s="156"/>
      <c r="X132" s="156"/>
      <c r="Y132" s="156"/>
      <c r="Z132" s="146"/>
      <c r="AA132" s="146"/>
      <c r="AB132" s="146"/>
      <c r="AC132" s="146"/>
      <c r="AD132" s="146"/>
      <c r="AE132" s="146"/>
      <c r="AF132" s="146"/>
      <c r="AG132" s="146" t="s">
        <v>185</v>
      </c>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outlineLevel="3" x14ac:dyDescent="0.25">
      <c r="A133" s="153"/>
      <c r="B133" s="154"/>
      <c r="C133" s="515" t="s">
        <v>1190</v>
      </c>
      <c r="D133" s="516"/>
      <c r="E133" s="516"/>
      <c r="F133" s="516"/>
      <c r="G133" s="516"/>
      <c r="H133" s="156"/>
      <c r="I133" s="156"/>
      <c r="J133" s="156"/>
      <c r="K133" s="156"/>
      <c r="L133" s="156"/>
      <c r="M133" s="156"/>
      <c r="N133" s="155"/>
      <c r="O133" s="155"/>
      <c r="P133" s="155"/>
      <c r="Q133" s="155"/>
      <c r="R133" s="156"/>
      <c r="S133" s="156"/>
      <c r="T133" s="156"/>
      <c r="U133" s="156"/>
      <c r="V133" s="156"/>
      <c r="W133" s="156"/>
      <c r="X133" s="156"/>
      <c r="Y133" s="156"/>
      <c r="Z133" s="146"/>
      <c r="AA133" s="146"/>
      <c r="AB133" s="146"/>
      <c r="AC133" s="146"/>
      <c r="AD133" s="146"/>
      <c r="AE133" s="146"/>
      <c r="AF133" s="146"/>
      <c r="AG133" s="146" t="s">
        <v>185</v>
      </c>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row>
    <row r="134" spans="1:60" outlineLevel="3" x14ac:dyDescent="0.25">
      <c r="A134" s="153"/>
      <c r="B134" s="154"/>
      <c r="C134" s="515" t="s">
        <v>1191</v>
      </c>
      <c r="D134" s="516"/>
      <c r="E134" s="516"/>
      <c r="F134" s="516"/>
      <c r="G134" s="516"/>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185</v>
      </c>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row>
    <row r="135" spans="1:60" outlineLevel="3" x14ac:dyDescent="0.25">
      <c r="A135" s="153"/>
      <c r="B135" s="154"/>
      <c r="C135" s="515" t="s">
        <v>1192</v>
      </c>
      <c r="D135" s="516"/>
      <c r="E135" s="516"/>
      <c r="F135" s="516"/>
      <c r="G135" s="516"/>
      <c r="H135" s="156"/>
      <c r="I135" s="156"/>
      <c r="J135" s="156"/>
      <c r="K135" s="156"/>
      <c r="L135" s="156"/>
      <c r="M135" s="156"/>
      <c r="N135" s="155"/>
      <c r="O135" s="155"/>
      <c r="P135" s="155"/>
      <c r="Q135" s="155"/>
      <c r="R135" s="156"/>
      <c r="S135" s="156"/>
      <c r="T135" s="156"/>
      <c r="U135" s="156"/>
      <c r="V135" s="156"/>
      <c r="W135" s="156"/>
      <c r="X135" s="156"/>
      <c r="Y135" s="156"/>
      <c r="Z135" s="146"/>
      <c r="AA135" s="146"/>
      <c r="AB135" s="146"/>
      <c r="AC135" s="146"/>
      <c r="AD135" s="146"/>
      <c r="AE135" s="146"/>
      <c r="AF135" s="146"/>
      <c r="AG135" s="146" t="s">
        <v>185</v>
      </c>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row>
    <row r="136" spans="1:60" outlineLevel="3" x14ac:dyDescent="0.25">
      <c r="A136" s="153"/>
      <c r="B136" s="154"/>
      <c r="C136" s="515" t="s">
        <v>1193</v>
      </c>
      <c r="D136" s="516"/>
      <c r="E136" s="516"/>
      <c r="F136" s="516"/>
      <c r="G136" s="516"/>
      <c r="H136" s="156"/>
      <c r="I136" s="156"/>
      <c r="J136" s="156"/>
      <c r="K136" s="156"/>
      <c r="L136" s="156"/>
      <c r="M136" s="156"/>
      <c r="N136" s="155"/>
      <c r="O136" s="155"/>
      <c r="P136" s="155"/>
      <c r="Q136" s="155"/>
      <c r="R136" s="156"/>
      <c r="S136" s="156"/>
      <c r="T136" s="156"/>
      <c r="U136" s="156"/>
      <c r="V136" s="156"/>
      <c r="W136" s="156"/>
      <c r="X136" s="156"/>
      <c r="Y136" s="156"/>
      <c r="Z136" s="146"/>
      <c r="AA136" s="146"/>
      <c r="AB136" s="146"/>
      <c r="AC136" s="146"/>
      <c r="AD136" s="146"/>
      <c r="AE136" s="146"/>
      <c r="AF136" s="146"/>
      <c r="AG136" s="146" t="s">
        <v>185</v>
      </c>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row>
    <row r="137" spans="1:60" outlineLevel="3" x14ac:dyDescent="0.25">
      <c r="A137" s="153"/>
      <c r="B137" s="154"/>
      <c r="C137" s="515" t="s">
        <v>1194</v>
      </c>
      <c r="D137" s="516"/>
      <c r="E137" s="516"/>
      <c r="F137" s="516"/>
      <c r="G137" s="516"/>
      <c r="H137" s="156"/>
      <c r="I137" s="156"/>
      <c r="J137" s="156"/>
      <c r="K137" s="156"/>
      <c r="L137" s="156"/>
      <c r="M137" s="156"/>
      <c r="N137" s="155"/>
      <c r="O137" s="155"/>
      <c r="P137" s="155"/>
      <c r="Q137" s="155"/>
      <c r="R137" s="156"/>
      <c r="S137" s="156"/>
      <c r="T137" s="156"/>
      <c r="U137" s="156"/>
      <c r="V137" s="156"/>
      <c r="W137" s="156"/>
      <c r="X137" s="156"/>
      <c r="Y137" s="156"/>
      <c r="Z137" s="146"/>
      <c r="AA137" s="146"/>
      <c r="AB137" s="146"/>
      <c r="AC137" s="146"/>
      <c r="AD137" s="146"/>
      <c r="AE137" s="146"/>
      <c r="AF137" s="146"/>
      <c r="AG137" s="146" t="s">
        <v>185</v>
      </c>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row>
    <row r="138" spans="1:60" outlineLevel="3" x14ac:dyDescent="0.25">
      <c r="A138" s="153"/>
      <c r="B138" s="154"/>
      <c r="C138" s="515" t="s">
        <v>1195</v>
      </c>
      <c r="D138" s="516"/>
      <c r="E138" s="516"/>
      <c r="F138" s="516"/>
      <c r="G138" s="516"/>
      <c r="H138" s="156"/>
      <c r="I138" s="156"/>
      <c r="J138" s="156"/>
      <c r="K138" s="156"/>
      <c r="L138" s="156"/>
      <c r="M138" s="156"/>
      <c r="N138" s="155"/>
      <c r="O138" s="155"/>
      <c r="P138" s="155"/>
      <c r="Q138" s="155"/>
      <c r="R138" s="156"/>
      <c r="S138" s="156"/>
      <c r="T138" s="156"/>
      <c r="U138" s="156"/>
      <c r="V138" s="156"/>
      <c r="W138" s="156"/>
      <c r="X138" s="156"/>
      <c r="Y138" s="156"/>
      <c r="Z138" s="146"/>
      <c r="AA138" s="146"/>
      <c r="AB138" s="146"/>
      <c r="AC138" s="146"/>
      <c r="AD138" s="146"/>
      <c r="AE138" s="146"/>
      <c r="AF138" s="146"/>
      <c r="AG138" s="146" t="s">
        <v>185</v>
      </c>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outlineLevel="1" x14ac:dyDescent="0.25">
      <c r="A139" s="168">
        <v>37</v>
      </c>
      <c r="B139" s="169" t="s">
        <v>1196</v>
      </c>
      <c r="C139" s="184" t="s">
        <v>1197</v>
      </c>
      <c r="D139" s="170" t="s">
        <v>290</v>
      </c>
      <c r="E139" s="171">
        <v>1</v>
      </c>
      <c r="F139" s="172"/>
      <c r="G139" s="173">
        <f>ROUND(E139*F139,2)</f>
        <v>0</v>
      </c>
      <c r="H139" s="172"/>
      <c r="I139" s="173">
        <f>ROUND(E139*H139,2)</f>
        <v>0</v>
      </c>
      <c r="J139" s="172"/>
      <c r="K139" s="173">
        <f>ROUND(E139*J139,2)</f>
        <v>0</v>
      </c>
      <c r="L139" s="173">
        <v>21</v>
      </c>
      <c r="M139" s="173">
        <f>G139*(1+L139/100)</f>
        <v>0</v>
      </c>
      <c r="N139" s="171">
        <v>0</v>
      </c>
      <c r="O139" s="171">
        <f>ROUND(E139*N139,2)</f>
        <v>0</v>
      </c>
      <c r="P139" s="171">
        <v>0</v>
      </c>
      <c r="Q139" s="171">
        <f>ROUND(E139*P139,2)</f>
        <v>0</v>
      </c>
      <c r="R139" s="173"/>
      <c r="S139" s="173" t="s">
        <v>179</v>
      </c>
      <c r="T139" s="174" t="s">
        <v>180</v>
      </c>
      <c r="U139" s="156">
        <v>0</v>
      </c>
      <c r="V139" s="156">
        <f>ROUND(E139*U139,2)</f>
        <v>0</v>
      </c>
      <c r="W139" s="156"/>
      <c r="X139" s="156" t="s">
        <v>253</v>
      </c>
      <c r="Y139" s="156" t="s">
        <v>182</v>
      </c>
      <c r="Z139" s="146"/>
      <c r="AA139" s="146"/>
      <c r="AB139" s="146"/>
      <c r="AC139" s="146"/>
      <c r="AD139" s="146"/>
      <c r="AE139" s="146"/>
      <c r="AF139" s="146"/>
      <c r="AG139" s="146" t="s">
        <v>254</v>
      </c>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row>
    <row r="140" spans="1:60" outlineLevel="2" x14ac:dyDescent="0.25">
      <c r="A140" s="153"/>
      <c r="B140" s="154"/>
      <c r="C140" s="513" t="s">
        <v>1031</v>
      </c>
      <c r="D140" s="514"/>
      <c r="E140" s="514"/>
      <c r="F140" s="514"/>
      <c r="G140" s="514"/>
      <c r="H140" s="156"/>
      <c r="I140" s="156"/>
      <c r="J140" s="156"/>
      <c r="K140" s="156"/>
      <c r="L140" s="156"/>
      <c r="M140" s="156"/>
      <c r="N140" s="155"/>
      <c r="O140" s="155"/>
      <c r="P140" s="155"/>
      <c r="Q140" s="155"/>
      <c r="R140" s="156"/>
      <c r="S140" s="156"/>
      <c r="T140" s="156"/>
      <c r="U140" s="156"/>
      <c r="V140" s="156"/>
      <c r="W140" s="156"/>
      <c r="X140" s="156"/>
      <c r="Y140" s="156"/>
      <c r="Z140" s="146"/>
      <c r="AA140" s="146"/>
      <c r="AB140" s="146"/>
      <c r="AC140" s="146"/>
      <c r="AD140" s="146"/>
      <c r="AE140" s="146"/>
      <c r="AF140" s="146"/>
      <c r="AG140" s="146" t="s">
        <v>185</v>
      </c>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outlineLevel="1" x14ac:dyDescent="0.25">
      <c r="A141" s="168">
        <v>38</v>
      </c>
      <c r="B141" s="169" t="s">
        <v>1198</v>
      </c>
      <c r="C141" s="184" t="s">
        <v>1199</v>
      </c>
      <c r="D141" s="170" t="s">
        <v>257</v>
      </c>
      <c r="E141" s="171">
        <v>1</v>
      </c>
      <c r="F141" s="172"/>
      <c r="G141" s="173">
        <f>ROUND(E141*F141,2)</f>
        <v>0</v>
      </c>
      <c r="H141" s="172"/>
      <c r="I141" s="173">
        <f>ROUND(E141*H141,2)</f>
        <v>0</v>
      </c>
      <c r="J141" s="172"/>
      <c r="K141" s="173">
        <f>ROUND(E141*J141,2)</f>
        <v>0</v>
      </c>
      <c r="L141" s="173">
        <v>21</v>
      </c>
      <c r="M141" s="173">
        <f>G141*(1+L141/100)</f>
        <v>0</v>
      </c>
      <c r="N141" s="171">
        <v>0</v>
      </c>
      <c r="O141" s="171">
        <f>ROUND(E141*N141,2)</f>
        <v>0</v>
      </c>
      <c r="P141" s="171">
        <v>0</v>
      </c>
      <c r="Q141" s="171">
        <f>ROUND(E141*P141,2)</f>
        <v>0</v>
      </c>
      <c r="R141" s="173"/>
      <c r="S141" s="173" t="s">
        <v>179</v>
      </c>
      <c r="T141" s="174" t="s">
        <v>180</v>
      </c>
      <c r="U141" s="156">
        <v>3.82</v>
      </c>
      <c r="V141" s="156">
        <f>ROUND(E141*U141,2)</f>
        <v>3.82</v>
      </c>
      <c r="W141" s="156"/>
      <c r="X141" s="156" t="s">
        <v>253</v>
      </c>
      <c r="Y141" s="156" t="s">
        <v>182</v>
      </c>
      <c r="Z141" s="146"/>
      <c r="AA141" s="146"/>
      <c r="AB141" s="146"/>
      <c r="AC141" s="146"/>
      <c r="AD141" s="146"/>
      <c r="AE141" s="146"/>
      <c r="AF141" s="146"/>
      <c r="AG141" s="146" t="s">
        <v>254</v>
      </c>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row>
    <row r="142" spans="1:60" outlineLevel="2" x14ac:dyDescent="0.25">
      <c r="A142" s="153"/>
      <c r="B142" s="154"/>
      <c r="C142" s="513" t="s">
        <v>1200</v>
      </c>
      <c r="D142" s="514"/>
      <c r="E142" s="514"/>
      <c r="F142" s="514"/>
      <c r="G142" s="514"/>
      <c r="H142" s="156"/>
      <c r="I142" s="156"/>
      <c r="J142" s="156"/>
      <c r="K142" s="156"/>
      <c r="L142" s="156"/>
      <c r="M142" s="156"/>
      <c r="N142" s="155"/>
      <c r="O142" s="155"/>
      <c r="P142" s="155"/>
      <c r="Q142" s="155"/>
      <c r="R142" s="156"/>
      <c r="S142" s="156"/>
      <c r="T142" s="156"/>
      <c r="U142" s="156"/>
      <c r="V142" s="156"/>
      <c r="W142" s="156"/>
      <c r="X142" s="156"/>
      <c r="Y142" s="156"/>
      <c r="Z142" s="146"/>
      <c r="AA142" s="146"/>
      <c r="AB142" s="146"/>
      <c r="AC142" s="146"/>
      <c r="AD142" s="146"/>
      <c r="AE142" s="146"/>
      <c r="AF142" s="146"/>
      <c r="AG142" s="146" t="s">
        <v>185</v>
      </c>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row>
    <row r="143" spans="1:60" outlineLevel="3" x14ac:dyDescent="0.25">
      <c r="A143" s="153"/>
      <c r="B143" s="154"/>
      <c r="C143" s="515" t="s">
        <v>1201</v>
      </c>
      <c r="D143" s="516"/>
      <c r="E143" s="516"/>
      <c r="F143" s="516"/>
      <c r="G143" s="516"/>
      <c r="H143" s="156"/>
      <c r="I143" s="156"/>
      <c r="J143" s="156"/>
      <c r="K143" s="156"/>
      <c r="L143" s="156"/>
      <c r="M143" s="156"/>
      <c r="N143" s="155"/>
      <c r="O143" s="155"/>
      <c r="P143" s="155"/>
      <c r="Q143" s="155"/>
      <c r="R143" s="156"/>
      <c r="S143" s="156"/>
      <c r="T143" s="156"/>
      <c r="U143" s="156"/>
      <c r="V143" s="156"/>
      <c r="W143" s="156"/>
      <c r="X143" s="156"/>
      <c r="Y143" s="156"/>
      <c r="Z143" s="146"/>
      <c r="AA143" s="146"/>
      <c r="AB143" s="146"/>
      <c r="AC143" s="146"/>
      <c r="AD143" s="146"/>
      <c r="AE143" s="146"/>
      <c r="AF143" s="146"/>
      <c r="AG143" s="146" t="s">
        <v>185</v>
      </c>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row>
    <row r="144" spans="1:60" x14ac:dyDescent="0.25">
      <c r="A144" s="161" t="s">
        <v>174</v>
      </c>
      <c r="B144" s="162" t="s">
        <v>109</v>
      </c>
      <c r="C144" s="183" t="s">
        <v>110</v>
      </c>
      <c r="D144" s="163"/>
      <c r="E144" s="164"/>
      <c r="F144" s="165"/>
      <c r="G144" s="165">
        <f>SUMIF(AG145:AG147,"&lt;&gt;NOR",G145:G147)</f>
        <v>0</v>
      </c>
      <c r="H144" s="165"/>
      <c r="I144" s="165">
        <f>SUM(I145:I147)</f>
        <v>0</v>
      </c>
      <c r="J144" s="165"/>
      <c r="K144" s="165">
        <f>SUM(K145:K147)</f>
        <v>0</v>
      </c>
      <c r="L144" s="165"/>
      <c r="M144" s="165">
        <f>SUM(M145:M147)</f>
        <v>0</v>
      </c>
      <c r="N144" s="164"/>
      <c r="O144" s="164">
        <f>SUM(O145:O147)</f>
        <v>0</v>
      </c>
      <c r="P144" s="164"/>
      <c r="Q144" s="164">
        <f>SUM(Q145:Q147)</f>
        <v>0</v>
      </c>
      <c r="R144" s="165"/>
      <c r="S144" s="165"/>
      <c r="T144" s="166"/>
      <c r="U144" s="160"/>
      <c r="V144" s="160">
        <f>SUM(V145:V147)</f>
        <v>0.67</v>
      </c>
      <c r="W144" s="160"/>
      <c r="X144" s="160"/>
      <c r="Y144" s="160"/>
      <c r="AG144" t="s">
        <v>175</v>
      </c>
    </row>
    <row r="145" spans="1:60" outlineLevel="1" x14ac:dyDescent="0.25">
      <c r="A145" s="168">
        <v>39</v>
      </c>
      <c r="B145" s="169" t="s">
        <v>533</v>
      </c>
      <c r="C145" s="184" t="s">
        <v>534</v>
      </c>
      <c r="D145" s="170" t="s">
        <v>283</v>
      </c>
      <c r="E145" s="171">
        <v>11.2</v>
      </c>
      <c r="F145" s="172"/>
      <c r="G145" s="173">
        <f>ROUND(E145*F145,2)</f>
        <v>0</v>
      </c>
      <c r="H145" s="172"/>
      <c r="I145" s="173">
        <f>ROUND(E145*H145,2)</f>
        <v>0</v>
      </c>
      <c r="J145" s="172"/>
      <c r="K145" s="173">
        <f>ROUND(E145*J145,2)</f>
        <v>0</v>
      </c>
      <c r="L145" s="173">
        <v>21</v>
      </c>
      <c r="M145" s="173">
        <f>G145*(1+L145/100)</f>
        <v>0</v>
      </c>
      <c r="N145" s="171">
        <v>0</v>
      </c>
      <c r="O145" s="171">
        <f>ROUND(E145*N145,2)</f>
        <v>0</v>
      </c>
      <c r="P145" s="171">
        <v>0</v>
      </c>
      <c r="Q145" s="171">
        <f>ROUND(E145*P145,2)</f>
        <v>0</v>
      </c>
      <c r="R145" s="173" t="s">
        <v>327</v>
      </c>
      <c r="S145" s="173" t="s">
        <v>266</v>
      </c>
      <c r="T145" s="174" t="s">
        <v>266</v>
      </c>
      <c r="U145" s="156">
        <v>0.06</v>
      </c>
      <c r="V145" s="156">
        <f>ROUND(E145*U145,2)</f>
        <v>0.67</v>
      </c>
      <c r="W145" s="156"/>
      <c r="X145" s="156" t="s">
        <v>253</v>
      </c>
      <c r="Y145" s="156" t="s">
        <v>182</v>
      </c>
      <c r="Z145" s="146"/>
      <c r="AA145" s="146"/>
      <c r="AB145" s="146"/>
      <c r="AC145" s="146"/>
      <c r="AD145" s="146"/>
      <c r="AE145" s="146"/>
      <c r="AF145" s="146"/>
      <c r="AG145" s="146" t="s">
        <v>254</v>
      </c>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row>
    <row r="146" spans="1:60" outlineLevel="2" x14ac:dyDescent="0.25">
      <c r="A146" s="153"/>
      <c r="B146" s="154"/>
      <c r="C146" s="524" t="s">
        <v>535</v>
      </c>
      <c r="D146" s="525"/>
      <c r="E146" s="525"/>
      <c r="F146" s="525"/>
      <c r="G146" s="525"/>
      <c r="H146" s="156"/>
      <c r="I146" s="156"/>
      <c r="J146" s="156"/>
      <c r="K146" s="156"/>
      <c r="L146" s="156"/>
      <c r="M146" s="156"/>
      <c r="N146" s="155"/>
      <c r="O146" s="155"/>
      <c r="P146" s="155"/>
      <c r="Q146" s="155"/>
      <c r="R146" s="156"/>
      <c r="S146" s="156"/>
      <c r="T146" s="156"/>
      <c r="U146" s="156"/>
      <c r="V146" s="156"/>
      <c r="W146" s="156"/>
      <c r="X146" s="156"/>
      <c r="Y146" s="156"/>
      <c r="Z146" s="146"/>
      <c r="AA146" s="146"/>
      <c r="AB146" s="146"/>
      <c r="AC146" s="146"/>
      <c r="AD146" s="146"/>
      <c r="AE146" s="146"/>
      <c r="AF146" s="146"/>
      <c r="AG146" s="146" t="s">
        <v>275</v>
      </c>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row>
    <row r="147" spans="1:60" outlineLevel="2" x14ac:dyDescent="0.25">
      <c r="A147" s="153"/>
      <c r="B147" s="154"/>
      <c r="C147" s="191" t="s">
        <v>1175</v>
      </c>
      <c r="D147" s="189"/>
      <c r="E147" s="190">
        <v>11.2</v>
      </c>
      <c r="F147" s="156"/>
      <c r="G147" s="156"/>
      <c r="H147" s="156"/>
      <c r="I147" s="156"/>
      <c r="J147" s="156"/>
      <c r="K147" s="156"/>
      <c r="L147" s="156"/>
      <c r="M147" s="156"/>
      <c r="N147" s="155"/>
      <c r="O147" s="155"/>
      <c r="P147" s="155"/>
      <c r="Q147" s="155"/>
      <c r="R147" s="156"/>
      <c r="S147" s="156"/>
      <c r="T147" s="156"/>
      <c r="U147" s="156"/>
      <c r="V147" s="156"/>
      <c r="W147" s="156"/>
      <c r="X147" s="156"/>
      <c r="Y147" s="156"/>
      <c r="Z147" s="146"/>
      <c r="AA147" s="146"/>
      <c r="AB147" s="146"/>
      <c r="AC147" s="146"/>
      <c r="AD147" s="146"/>
      <c r="AE147" s="146"/>
      <c r="AF147" s="146"/>
      <c r="AG147" s="146" t="s">
        <v>271</v>
      </c>
      <c r="AH147" s="146">
        <v>0</v>
      </c>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row>
    <row r="148" spans="1:60" x14ac:dyDescent="0.25">
      <c r="A148" s="161" t="s">
        <v>174</v>
      </c>
      <c r="B148" s="162" t="s">
        <v>111</v>
      </c>
      <c r="C148" s="183" t="s">
        <v>112</v>
      </c>
      <c r="D148" s="163"/>
      <c r="E148" s="164"/>
      <c r="F148" s="165"/>
      <c r="G148" s="165">
        <f>SUMIF(AG149:AG156,"&lt;&gt;NOR",G149:G156)</f>
        <v>0</v>
      </c>
      <c r="H148" s="165"/>
      <c r="I148" s="165">
        <f>SUM(I149:I156)</f>
        <v>0</v>
      </c>
      <c r="J148" s="165"/>
      <c r="K148" s="165">
        <f>SUM(K149:K156)</f>
        <v>0</v>
      </c>
      <c r="L148" s="165"/>
      <c r="M148" s="165">
        <f>SUM(M149:M156)</f>
        <v>0</v>
      </c>
      <c r="N148" s="164"/>
      <c r="O148" s="164">
        <f>SUM(O149:O156)</f>
        <v>0</v>
      </c>
      <c r="P148" s="164"/>
      <c r="Q148" s="164">
        <f>SUM(Q149:Q156)</f>
        <v>1.0899999999999999</v>
      </c>
      <c r="R148" s="165"/>
      <c r="S148" s="165"/>
      <c r="T148" s="166"/>
      <c r="U148" s="160"/>
      <c r="V148" s="160">
        <f>SUM(V149:V156)</f>
        <v>9.879999999999999</v>
      </c>
      <c r="W148" s="160"/>
      <c r="X148" s="160"/>
      <c r="Y148" s="160"/>
      <c r="AG148" t="s">
        <v>175</v>
      </c>
    </row>
    <row r="149" spans="1:60" outlineLevel="1" x14ac:dyDescent="0.25">
      <c r="A149" s="168">
        <v>40</v>
      </c>
      <c r="B149" s="169" t="s">
        <v>959</v>
      </c>
      <c r="C149" s="184" t="s">
        <v>960</v>
      </c>
      <c r="D149" s="170" t="s">
        <v>343</v>
      </c>
      <c r="E149" s="171">
        <v>0.28000000000000003</v>
      </c>
      <c r="F149" s="172"/>
      <c r="G149" s="173">
        <f>ROUND(E149*F149,2)</f>
        <v>0</v>
      </c>
      <c r="H149" s="172"/>
      <c r="I149" s="173">
        <f>ROUND(E149*H149,2)</f>
        <v>0</v>
      </c>
      <c r="J149" s="172"/>
      <c r="K149" s="173">
        <f>ROUND(E149*J149,2)</f>
        <v>0</v>
      </c>
      <c r="L149" s="173">
        <v>21</v>
      </c>
      <c r="M149" s="173">
        <f>G149*(1+L149/100)</f>
        <v>0</v>
      </c>
      <c r="N149" s="171">
        <v>0</v>
      </c>
      <c r="O149" s="171">
        <f>ROUND(E149*N149,2)</f>
        <v>0</v>
      </c>
      <c r="P149" s="171">
        <v>1.5</v>
      </c>
      <c r="Q149" s="171">
        <f>ROUND(E149*P149,2)</f>
        <v>0.42</v>
      </c>
      <c r="R149" s="173" t="s">
        <v>435</v>
      </c>
      <c r="S149" s="173" t="s">
        <v>266</v>
      </c>
      <c r="T149" s="174" t="s">
        <v>266</v>
      </c>
      <c r="U149" s="156">
        <v>8.39</v>
      </c>
      <c r="V149" s="156">
        <f>ROUND(E149*U149,2)</f>
        <v>2.35</v>
      </c>
      <c r="W149" s="156"/>
      <c r="X149" s="156" t="s">
        <v>253</v>
      </c>
      <c r="Y149" s="156" t="s">
        <v>182</v>
      </c>
      <c r="Z149" s="146"/>
      <c r="AA149" s="146"/>
      <c r="AB149" s="146"/>
      <c r="AC149" s="146"/>
      <c r="AD149" s="146"/>
      <c r="AE149" s="146"/>
      <c r="AF149" s="146"/>
      <c r="AG149" s="146" t="s">
        <v>254</v>
      </c>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row>
    <row r="150" spans="1:60" outlineLevel="2" x14ac:dyDescent="0.25">
      <c r="A150" s="153"/>
      <c r="B150" s="154"/>
      <c r="C150" s="524" t="s">
        <v>961</v>
      </c>
      <c r="D150" s="525"/>
      <c r="E150" s="525"/>
      <c r="F150" s="525"/>
      <c r="G150" s="525"/>
      <c r="H150" s="156"/>
      <c r="I150" s="156"/>
      <c r="J150" s="156"/>
      <c r="K150" s="156"/>
      <c r="L150" s="156"/>
      <c r="M150" s="156"/>
      <c r="N150" s="155"/>
      <c r="O150" s="155"/>
      <c r="P150" s="155"/>
      <c r="Q150" s="155"/>
      <c r="R150" s="156"/>
      <c r="S150" s="156"/>
      <c r="T150" s="156"/>
      <c r="U150" s="156"/>
      <c r="V150" s="156"/>
      <c r="W150" s="156"/>
      <c r="X150" s="156"/>
      <c r="Y150" s="156"/>
      <c r="Z150" s="146"/>
      <c r="AA150" s="146"/>
      <c r="AB150" s="146"/>
      <c r="AC150" s="146"/>
      <c r="AD150" s="146"/>
      <c r="AE150" s="146"/>
      <c r="AF150" s="146"/>
      <c r="AG150" s="146" t="s">
        <v>275</v>
      </c>
      <c r="AH150" s="146"/>
      <c r="AI150" s="146"/>
      <c r="AJ150" s="146"/>
      <c r="AK150" s="146"/>
      <c r="AL150" s="146"/>
      <c r="AM150" s="146"/>
      <c r="AN150" s="146"/>
      <c r="AO150" s="146"/>
      <c r="AP150" s="146"/>
      <c r="AQ150" s="146"/>
      <c r="AR150" s="146"/>
      <c r="AS150" s="146"/>
      <c r="AT150" s="146"/>
      <c r="AU150" s="146"/>
      <c r="AV150" s="146"/>
      <c r="AW150" s="146"/>
      <c r="AX150" s="146"/>
      <c r="AY150" s="146"/>
      <c r="AZ150" s="146"/>
      <c r="BA150" s="182" t="str">
        <f>C150</f>
        <v>o půdorysné ploše do 15 m2 na vzdálenost do 3 m od okraje vyklízeného prostoru nebo s naložením na dopravní prostředek,</v>
      </c>
      <c r="BB150" s="146"/>
      <c r="BC150" s="146"/>
      <c r="BD150" s="146"/>
      <c r="BE150" s="146"/>
      <c r="BF150" s="146"/>
      <c r="BG150" s="146"/>
      <c r="BH150" s="146"/>
    </row>
    <row r="151" spans="1:60" outlineLevel="2" x14ac:dyDescent="0.25">
      <c r="A151" s="153"/>
      <c r="B151" s="154"/>
      <c r="C151" s="515" t="s">
        <v>962</v>
      </c>
      <c r="D151" s="516"/>
      <c r="E151" s="516"/>
      <c r="F151" s="516"/>
      <c r="G151" s="516"/>
      <c r="H151" s="156"/>
      <c r="I151" s="156"/>
      <c r="J151" s="156"/>
      <c r="K151" s="156"/>
      <c r="L151" s="156"/>
      <c r="M151" s="156"/>
      <c r="N151" s="155"/>
      <c r="O151" s="155"/>
      <c r="P151" s="155"/>
      <c r="Q151" s="155"/>
      <c r="R151" s="156"/>
      <c r="S151" s="156"/>
      <c r="T151" s="156"/>
      <c r="U151" s="156"/>
      <c r="V151" s="156"/>
      <c r="W151" s="156"/>
      <c r="X151" s="156"/>
      <c r="Y151" s="156"/>
      <c r="Z151" s="146"/>
      <c r="AA151" s="146"/>
      <c r="AB151" s="146"/>
      <c r="AC151" s="146"/>
      <c r="AD151" s="146"/>
      <c r="AE151" s="146"/>
      <c r="AF151" s="146"/>
      <c r="AG151" s="146" t="s">
        <v>185</v>
      </c>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row>
    <row r="152" spans="1:60" outlineLevel="2" x14ac:dyDescent="0.25">
      <c r="A152" s="153"/>
      <c r="B152" s="154"/>
      <c r="C152" s="191" t="s">
        <v>1202</v>
      </c>
      <c r="D152" s="189"/>
      <c r="E152" s="190">
        <v>0.28000000000000003</v>
      </c>
      <c r="F152" s="156"/>
      <c r="G152" s="156"/>
      <c r="H152" s="156"/>
      <c r="I152" s="156"/>
      <c r="J152" s="156"/>
      <c r="K152" s="156"/>
      <c r="L152" s="156"/>
      <c r="M152" s="156"/>
      <c r="N152" s="155"/>
      <c r="O152" s="155"/>
      <c r="P152" s="155"/>
      <c r="Q152" s="155"/>
      <c r="R152" s="156"/>
      <c r="S152" s="156"/>
      <c r="T152" s="156"/>
      <c r="U152" s="156"/>
      <c r="V152" s="156"/>
      <c r="W152" s="156"/>
      <c r="X152" s="156"/>
      <c r="Y152" s="156"/>
      <c r="Z152" s="146"/>
      <c r="AA152" s="146"/>
      <c r="AB152" s="146"/>
      <c r="AC152" s="146"/>
      <c r="AD152" s="146"/>
      <c r="AE152" s="146"/>
      <c r="AF152" s="146"/>
      <c r="AG152" s="146" t="s">
        <v>271</v>
      </c>
      <c r="AH152" s="146">
        <v>0</v>
      </c>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row>
    <row r="153" spans="1:60" outlineLevel="1" x14ac:dyDescent="0.25">
      <c r="A153" s="168">
        <v>41</v>
      </c>
      <c r="B153" s="169" t="s">
        <v>1203</v>
      </c>
      <c r="C153" s="184" t="s">
        <v>1204</v>
      </c>
      <c r="D153" s="170" t="s">
        <v>290</v>
      </c>
      <c r="E153" s="171">
        <v>1</v>
      </c>
      <c r="F153" s="172"/>
      <c r="G153" s="173">
        <f>ROUND(E153*F153,2)</f>
        <v>0</v>
      </c>
      <c r="H153" s="172"/>
      <c r="I153" s="173">
        <f>ROUND(E153*H153,2)</f>
        <v>0</v>
      </c>
      <c r="J153" s="172"/>
      <c r="K153" s="173">
        <f>ROUND(E153*J153,2)</f>
        <v>0</v>
      </c>
      <c r="L153" s="173">
        <v>21</v>
      </c>
      <c r="M153" s="173">
        <f>G153*(1+L153/100)</f>
        <v>0</v>
      </c>
      <c r="N153" s="171">
        <v>2.2799999999999999E-3</v>
      </c>
      <c r="O153" s="171">
        <f>ROUND(E153*N153,2)</f>
        <v>0</v>
      </c>
      <c r="P153" s="171">
        <v>5.024E-2</v>
      </c>
      <c r="Q153" s="171">
        <f>ROUND(E153*P153,2)</f>
        <v>0.05</v>
      </c>
      <c r="R153" s="173"/>
      <c r="S153" s="173" t="s">
        <v>179</v>
      </c>
      <c r="T153" s="174" t="s">
        <v>180</v>
      </c>
      <c r="U153" s="156">
        <v>4.5999999999999996</v>
      </c>
      <c r="V153" s="156">
        <f>ROUND(E153*U153,2)</f>
        <v>4.5999999999999996</v>
      </c>
      <c r="W153" s="156"/>
      <c r="X153" s="156" t="s">
        <v>253</v>
      </c>
      <c r="Y153" s="156" t="s">
        <v>182</v>
      </c>
      <c r="Z153" s="146"/>
      <c r="AA153" s="146"/>
      <c r="AB153" s="146"/>
      <c r="AC153" s="146"/>
      <c r="AD153" s="146"/>
      <c r="AE153" s="146"/>
      <c r="AF153" s="146"/>
      <c r="AG153" s="146" t="s">
        <v>254</v>
      </c>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row>
    <row r="154" spans="1:60" outlineLevel="2" x14ac:dyDescent="0.25">
      <c r="A154" s="153"/>
      <c r="B154" s="154"/>
      <c r="C154" s="513" t="s">
        <v>285</v>
      </c>
      <c r="D154" s="514"/>
      <c r="E154" s="514"/>
      <c r="F154" s="514"/>
      <c r="G154" s="514"/>
      <c r="H154" s="156"/>
      <c r="I154" s="156"/>
      <c r="J154" s="156"/>
      <c r="K154" s="156"/>
      <c r="L154" s="156"/>
      <c r="M154" s="156"/>
      <c r="N154" s="155"/>
      <c r="O154" s="155"/>
      <c r="P154" s="155"/>
      <c r="Q154" s="155"/>
      <c r="R154" s="156"/>
      <c r="S154" s="156"/>
      <c r="T154" s="156"/>
      <c r="U154" s="156"/>
      <c r="V154" s="156"/>
      <c r="W154" s="156"/>
      <c r="X154" s="156"/>
      <c r="Y154" s="156"/>
      <c r="Z154" s="146"/>
      <c r="AA154" s="146"/>
      <c r="AB154" s="146"/>
      <c r="AC154" s="146"/>
      <c r="AD154" s="146"/>
      <c r="AE154" s="146"/>
      <c r="AF154" s="146"/>
      <c r="AG154" s="146" t="s">
        <v>185</v>
      </c>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row>
    <row r="155" spans="1:60" outlineLevel="1" x14ac:dyDescent="0.25">
      <c r="A155" s="168">
        <v>42</v>
      </c>
      <c r="B155" s="169" t="s">
        <v>1205</v>
      </c>
      <c r="C155" s="184" t="s">
        <v>1206</v>
      </c>
      <c r="D155" s="170" t="s">
        <v>343</v>
      </c>
      <c r="E155" s="171">
        <v>0.28000000000000003</v>
      </c>
      <c r="F155" s="172"/>
      <c r="G155" s="173">
        <f>ROUND(E155*F155,2)</f>
        <v>0</v>
      </c>
      <c r="H155" s="172"/>
      <c r="I155" s="173">
        <f>ROUND(E155*H155,2)</f>
        <v>0</v>
      </c>
      <c r="J155" s="172"/>
      <c r="K155" s="173">
        <f>ROUND(E155*J155,2)</f>
        <v>0</v>
      </c>
      <c r="L155" s="173">
        <v>21</v>
      </c>
      <c r="M155" s="173">
        <f>G155*(1+L155/100)</f>
        <v>0</v>
      </c>
      <c r="N155" s="171">
        <v>0</v>
      </c>
      <c r="O155" s="171">
        <f>ROUND(E155*N155,2)</f>
        <v>0</v>
      </c>
      <c r="P155" s="171">
        <v>2.2000000000000002</v>
      </c>
      <c r="Q155" s="171">
        <f>ROUND(E155*P155,2)</f>
        <v>0.62</v>
      </c>
      <c r="R155" s="173"/>
      <c r="S155" s="173" t="s">
        <v>179</v>
      </c>
      <c r="T155" s="174" t="s">
        <v>180</v>
      </c>
      <c r="U155" s="156">
        <v>10.47</v>
      </c>
      <c r="V155" s="156">
        <f>ROUND(E155*U155,2)</f>
        <v>2.93</v>
      </c>
      <c r="W155" s="156"/>
      <c r="X155" s="156" t="s">
        <v>253</v>
      </c>
      <c r="Y155" s="156" t="s">
        <v>182</v>
      </c>
      <c r="Z155" s="146"/>
      <c r="AA155" s="146"/>
      <c r="AB155" s="146"/>
      <c r="AC155" s="146"/>
      <c r="AD155" s="146"/>
      <c r="AE155" s="146"/>
      <c r="AF155" s="146"/>
      <c r="AG155" s="146" t="s">
        <v>254</v>
      </c>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row>
    <row r="156" spans="1:60" outlineLevel="2" x14ac:dyDescent="0.25">
      <c r="A156" s="153"/>
      <c r="B156" s="154"/>
      <c r="C156" s="191" t="s">
        <v>1202</v>
      </c>
      <c r="D156" s="189"/>
      <c r="E156" s="190">
        <v>0.28000000000000003</v>
      </c>
      <c r="F156" s="156"/>
      <c r="G156" s="156"/>
      <c r="H156" s="156"/>
      <c r="I156" s="156"/>
      <c r="J156" s="156"/>
      <c r="K156" s="156"/>
      <c r="L156" s="156"/>
      <c r="M156" s="156"/>
      <c r="N156" s="155"/>
      <c r="O156" s="155"/>
      <c r="P156" s="155"/>
      <c r="Q156" s="155"/>
      <c r="R156" s="156"/>
      <c r="S156" s="156"/>
      <c r="T156" s="156"/>
      <c r="U156" s="156"/>
      <c r="V156" s="156"/>
      <c r="W156" s="156"/>
      <c r="X156" s="156"/>
      <c r="Y156" s="156"/>
      <c r="Z156" s="146"/>
      <c r="AA156" s="146"/>
      <c r="AB156" s="146"/>
      <c r="AC156" s="146"/>
      <c r="AD156" s="146"/>
      <c r="AE156" s="146"/>
      <c r="AF156" s="146"/>
      <c r="AG156" s="146" t="s">
        <v>271</v>
      </c>
      <c r="AH156" s="146">
        <v>0</v>
      </c>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row>
    <row r="157" spans="1:60" x14ac:dyDescent="0.25">
      <c r="A157" s="161" t="s">
        <v>174</v>
      </c>
      <c r="B157" s="162" t="s">
        <v>113</v>
      </c>
      <c r="C157" s="183" t="s">
        <v>114</v>
      </c>
      <c r="D157" s="163"/>
      <c r="E157" s="164"/>
      <c r="F157" s="165"/>
      <c r="G157" s="165">
        <f>SUMIF(AG158:AG160,"&lt;&gt;NOR",G158:G160)</f>
        <v>0</v>
      </c>
      <c r="H157" s="165"/>
      <c r="I157" s="165">
        <f>SUM(I158:I160)</f>
        <v>0</v>
      </c>
      <c r="J157" s="165"/>
      <c r="K157" s="165">
        <f>SUM(K158:K160)</f>
        <v>0</v>
      </c>
      <c r="L157" s="165"/>
      <c r="M157" s="165">
        <f>SUM(M158:M160)</f>
        <v>0</v>
      </c>
      <c r="N157" s="164"/>
      <c r="O157" s="164">
        <f>SUM(O158:O160)</f>
        <v>0</v>
      </c>
      <c r="P157" s="164"/>
      <c r="Q157" s="164">
        <f>SUM(Q158:Q160)</f>
        <v>0</v>
      </c>
      <c r="R157" s="165"/>
      <c r="S157" s="165"/>
      <c r="T157" s="166"/>
      <c r="U157" s="160"/>
      <c r="V157" s="160">
        <f>SUM(V158:V160)</f>
        <v>0</v>
      </c>
      <c r="W157" s="160"/>
      <c r="X157" s="160"/>
      <c r="Y157" s="160"/>
      <c r="AG157" t="s">
        <v>175</v>
      </c>
    </row>
    <row r="158" spans="1:60" outlineLevel="1" x14ac:dyDescent="0.25">
      <c r="A158" s="168">
        <v>43</v>
      </c>
      <c r="B158" s="169" t="s">
        <v>970</v>
      </c>
      <c r="C158" s="184" t="s">
        <v>971</v>
      </c>
      <c r="D158" s="170" t="s">
        <v>298</v>
      </c>
      <c r="E158" s="171">
        <v>0.61599999999999999</v>
      </c>
      <c r="F158" s="172"/>
      <c r="G158" s="173">
        <f>ROUND(E158*F158,2)</f>
        <v>0</v>
      </c>
      <c r="H158" s="172"/>
      <c r="I158" s="173">
        <f>ROUND(E158*H158,2)</f>
        <v>0</v>
      </c>
      <c r="J158" s="172"/>
      <c r="K158" s="173">
        <f>ROUND(E158*J158,2)</f>
        <v>0</v>
      </c>
      <c r="L158" s="173">
        <v>21</v>
      </c>
      <c r="M158" s="173">
        <f>G158*(1+L158/100)</f>
        <v>0</v>
      </c>
      <c r="N158" s="171">
        <v>0</v>
      </c>
      <c r="O158" s="171">
        <f>ROUND(E158*N158,2)</f>
        <v>0</v>
      </c>
      <c r="P158" s="171">
        <v>0</v>
      </c>
      <c r="Q158" s="171">
        <f>ROUND(E158*P158,2)</f>
        <v>0</v>
      </c>
      <c r="R158" s="173" t="s">
        <v>553</v>
      </c>
      <c r="S158" s="173" t="s">
        <v>266</v>
      </c>
      <c r="T158" s="174" t="s">
        <v>266</v>
      </c>
      <c r="U158" s="156">
        <v>0</v>
      </c>
      <c r="V158" s="156">
        <f>ROUND(E158*U158,2)</f>
        <v>0</v>
      </c>
      <c r="W158" s="156"/>
      <c r="X158" s="156" t="s">
        <v>253</v>
      </c>
      <c r="Y158" s="156" t="s">
        <v>182</v>
      </c>
      <c r="Z158" s="146"/>
      <c r="AA158" s="146"/>
      <c r="AB158" s="146"/>
      <c r="AC158" s="146"/>
      <c r="AD158" s="146"/>
      <c r="AE158" s="146"/>
      <c r="AF158" s="146"/>
      <c r="AG158" s="146" t="s">
        <v>254</v>
      </c>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row>
    <row r="159" spans="1:60" outlineLevel="2" x14ac:dyDescent="0.25">
      <c r="A159" s="153"/>
      <c r="B159" s="154"/>
      <c r="C159" s="513" t="s">
        <v>972</v>
      </c>
      <c r="D159" s="514"/>
      <c r="E159" s="514"/>
      <c r="F159" s="514"/>
      <c r="G159" s="514"/>
      <c r="H159" s="156"/>
      <c r="I159" s="156"/>
      <c r="J159" s="156"/>
      <c r="K159" s="156"/>
      <c r="L159" s="156"/>
      <c r="M159" s="156"/>
      <c r="N159" s="155"/>
      <c r="O159" s="155"/>
      <c r="P159" s="155"/>
      <c r="Q159" s="155"/>
      <c r="R159" s="156"/>
      <c r="S159" s="156"/>
      <c r="T159" s="156"/>
      <c r="U159" s="156"/>
      <c r="V159" s="156"/>
      <c r="W159" s="156"/>
      <c r="X159" s="156"/>
      <c r="Y159" s="156"/>
      <c r="Z159" s="146"/>
      <c r="AA159" s="146"/>
      <c r="AB159" s="146"/>
      <c r="AC159" s="146"/>
      <c r="AD159" s="146"/>
      <c r="AE159" s="146"/>
      <c r="AF159" s="146"/>
      <c r="AG159" s="146" t="s">
        <v>185</v>
      </c>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row>
    <row r="160" spans="1:60" outlineLevel="2" x14ac:dyDescent="0.25">
      <c r="A160" s="153"/>
      <c r="B160" s="154"/>
      <c r="C160" s="191" t="s">
        <v>1207</v>
      </c>
      <c r="D160" s="189"/>
      <c r="E160" s="190">
        <v>0.61599999999999999</v>
      </c>
      <c r="F160" s="156"/>
      <c r="G160" s="156"/>
      <c r="H160" s="156"/>
      <c r="I160" s="156"/>
      <c r="J160" s="156"/>
      <c r="K160" s="156"/>
      <c r="L160" s="156"/>
      <c r="M160" s="156"/>
      <c r="N160" s="155"/>
      <c r="O160" s="155"/>
      <c r="P160" s="155"/>
      <c r="Q160" s="155"/>
      <c r="R160" s="156"/>
      <c r="S160" s="156"/>
      <c r="T160" s="156"/>
      <c r="U160" s="156"/>
      <c r="V160" s="156"/>
      <c r="W160" s="156"/>
      <c r="X160" s="156"/>
      <c r="Y160" s="156"/>
      <c r="Z160" s="146"/>
      <c r="AA160" s="146"/>
      <c r="AB160" s="146"/>
      <c r="AC160" s="146"/>
      <c r="AD160" s="146"/>
      <c r="AE160" s="146"/>
      <c r="AF160" s="146"/>
      <c r="AG160" s="146" t="s">
        <v>271</v>
      </c>
      <c r="AH160" s="146">
        <v>0</v>
      </c>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row>
    <row r="161" spans="1:60" x14ac:dyDescent="0.25">
      <c r="A161" s="161" t="s">
        <v>174</v>
      </c>
      <c r="B161" s="162" t="s">
        <v>115</v>
      </c>
      <c r="C161" s="183" t="s">
        <v>116</v>
      </c>
      <c r="D161" s="163"/>
      <c r="E161" s="164"/>
      <c r="F161" s="165"/>
      <c r="G161" s="165">
        <f>SUMIF(AG162:AG164,"&lt;&gt;NOR",G162:G164)</f>
        <v>0</v>
      </c>
      <c r="H161" s="165"/>
      <c r="I161" s="165">
        <f>SUM(I162:I164)</f>
        <v>0</v>
      </c>
      <c r="J161" s="165"/>
      <c r="K161" s="165">
        <f>SUM(K162:K164)</f>
        <v>0</v>
      </c>
      <c r="L161" s="165"/>
      <c r="M161" s="165">
        <f>SUM(M162:M164)</f>
        <v>0</v>
      </c>
      <c r="N161" s="164"/>
      <c r="O161" s="164">
        <f>SUM(O162:O164)</f>
        <v>0</v>
      </c>
      <c r="P161" s="164"/>
      <c r="Q161" s="164">
        <f>SUM(Q162:Q164)</f>
        <v>0</v>
      </c>
      <c r="R161" s="165"/>
      <c r="S161" s="165"/>
      <c r="T161" s="166"/>
      <c r="U161" s="160"/>
      <c r="V161" s="160">
        <f>SUM(V162:V164)</f>
        <v>4.07</v>
      </c>
      <c r="W161" s="160"/>
      <c r="X161" s="160"/>
      <c r="Y161" s="160"/>
      <c r="AG161" t="s">
        <v>175</v>
      </c>
    </row>
    <row r="162" spans="1:60" outlineLevel="1" x14ac:dyDescent="0.25">
      <c r="A162" s="168">
        <v>44</v>
      </c>
      <c r="B162" s="169" t="s">
        <v>1208</v>
      </c>
      <c r="C162" s="184" t="s">
        <v>1209</v>
      </c>
      <c r="D162" s="170" t="s">
        <v>298</v>
      </c>
      <c r="E162" s="171">
        <v>40.946770000000001</v>
      </c>
      <c r="F162" s="172"/>
      <c r="G162" s="173">
        <f>ROUND(E162*F162,2)</f>
        <v>0</v>
      </c>
      <c r="H162" s="172"/>
      <c r="I162" s="173">
        <f>ROUND(E162*H162,2)</f>
        <v>0</v>
      </c>
      <c r="J162" s="172"/>
      <c r="K162" s="173">
        <f>ROUND(E162*J162,2)</f>
        <v>0</v>
      </c>
      <c r="L162" s="173">
        <v>21</v>
      </c>
      <c r="M162" s="173">
        <f>G162*(1+L162/100)</f>
        <v>0</v>
      </c>
      <c r="N162" s="171">
        <v>0</v>
      </c>
      <c r="O162" s="171">
        <f>ROUND(E162*N162,2)</f>
        <v>0</v>
      </c>
      <c r="P162" s="171">
        <v>0</v>
      </c>
      <c r="Q162" s="171">
        <f>ROUND(E162*P162,2)</f>
        <v>0</v>
      </c>
      <c r="R162" s="173" t="s">
        <v>430</v>
      </c>
      <c r="S162" s="173" t="s">
        <v>266</v>
      </c>
      <c r="T162" s="174" t="s">
        <v>266</v>
      </c>
      <c r="U162" s="156">
        <v>9.9500000000000005E-2</v>
      </c>
      <c r="V162" s="156">
        <f>ROUND(E162*U162,2)</f>
        <v>4.07</v>
      </c>
      <c r="W162" s="156"/>
      <c r="X162" s="156" t="s">
        <v>299</v>
      </c>
      <c r="Y162" s="156" t="s">
        <v>182</v>
      </c>
      <c r="Z162" s="146"/>
      <c r="AA162" s="146"/>
      <c r="AB162" s="146"/>
      <c r="AC162" s="146"/>
      <c r="AD162" s="146"/>
      <c r="AE162" s="146"/>
      <c r="AF162" s="146"/>
      <c r="AG162" s="146" t="s">
        <v>300</v>
      </c>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row>
    <row r="163" spans="1:60" outlineLevel="2" x14ac:dyDescent="0.25">
      <c r="A163" s="153"/>
      <c r="B163" s="154"/>
      <c r="C163" s="524" t="s">
        <v>1210</v>
      </c>
      <c r="D163" s="525"/>
      <c r="E163" s="525"/>
      <c r="F163" s="525"/>
      <c r="G163" s="525"/>
      <c r="H163" s="156"/>
      <c r="I163" s="156"/>
      <c r="J163" s="156"/>
      <c r="K163" s="156"/>
      <c r="L163" s="156"/>
      <c r="M163" s="156"/>
      <c r="N163" s="155"/>
      <c r="O163" s="155"/>
      <c r="P163" s="155"/>
      <c r="Q163" s="155"/>
      <c r="R163" s="156"/>
      <c r="S163" s="156"/>
      <c r="T163" s="156"/>
      <c r="U163" s="156"/>
      <c r="V163" s="156"/>
      <c r="W163" s="156"/>
      <c r="X163" s="156"/>
      <c r="Y163" s="156"/>
      <c r="Z163" s="146"/>
      <c r="AA163" s="146"/>
      <c r="AB163" s="146"/>
      <c r="AC163" s="146"/>
      <c r="AD163" s="146"/>
      <c r="AE163" s="146"/>
      <c r="AF163" s="146"/>
      <c r="AG163" s="146" t="s">
        <v>275</v>
      </c>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row>
    <row r="164" spans="1:60" outlineLevel="2" x14ac:dyDescent="0.25">
      <c r="A164" s="153"/>
      <c r="B164" s="154"/>
      <c r="C164" s="515" t="s">
        <v>980</v>
      </c>
      <c r="D164" s="516"/>
      <c r="E164" s="516"/>
      <c r="F164" s="516"/>
      <c r="G164" s="516"/>
      <c r="H164" s="156"/>
      <c r="I164" s="156"/>
      <c r="J164" s="156"/>
      <c r="K164" s="156"/>
      <c r="L164" s="156"/>
      <c r="M164" s="156"/>
      <c r="N164" s="155"/>
      <c r="O164" s="155"/>
      <c r="P164" s="155"/>
      <c r="Q164" s="155"/>
      <c r="R164" s="156"/>
      <c r="S164" s="156"/>
      <c r="T164" s="156"/>
      <c r="U164" s="156"/>
      <c r="V164" s="156"/>
      <c r="W164" s="156"/>
      <c r="X164" s="156"/>
      <c r="Y164" s="156"/>
      <c r="Z164" s="146"/>
      <c r="AA164" s="146"/>
      <c r="AB164" s="146"/>
      <c r="AC164" s="146"/>
      <c r="AD164" s="146"/>
      <c r="AE164" s="146"/>
      <c r="AF164" s="146"/>
      <c r="AG164" s="146" t="s">
        <v>185</v>
      </c>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row>
    <row r="165" spans="1:60" x14ac:dyDescent="0.25">
      <c r="A165" s="161" t="s">
        <v>174</v>
      </c>
      <c r="B165" s="162" t="s">
        <v>119</v>
      </c>
      <c r="C165" s="183" t="s">
        <v>120</v>
      </c>
      <c r="D165" s="163"/>
      <c r="E165" s="164"/>
      <c r="F165" s="165"/>
      <c r="G165" s="165">
        <f>SUMIF(AG166:AG182,"&lt;&gt;NOR",G166:G182)</f>
        <v>0</v>
      </c>
      <c r="H165" s="165"/>
      <c r="I165" s="165">
        <f>SUM(I166:I182)</f>
        <v>0</v>
      </c>
      <c r="J165" s="165"/>
      <c r="K165" s="165">
        <f>SUM(K166:K182)</f>
        <v>0</v>
      </c>
      <c r="L165" s="165"/>
      <c r="M165" s="165">
        <f>SUM(M166:M182)</f>
        <v>0</v>
      </c>
      <c r="N165" s="164"/>
      <c r="O165" s="164">
        <f>SUM(O166:O182)</f>
        <v>0</v>
      </c>
      <c r="P165" s="164"/>
      <c r="Q165" s="164">
        <f>SUM(Q166:Q182)</f>
        <v>0</v>
      </c>
      <c r="R165" s="165"/>
      <c r="S165" s="165"/>
      <c r="T165" s="166"/>
      <c r="U165" s="160"/>
      <c r="V165" s="160">
        <f>SUM(V166:V182)</f>
        <v>0</v>
      </c>
      <c r="W165" s="160"/>
      <c r="X165" s="160"/>
      <c r="Y165" s="160"/>
      <c r="AG165" t="s">
        <v>175</v>
      </c>
    </row>
    <row r="166" spans="1:60" outlineLevel="1" x14ac:dyDescent="0.25">
      <c r="A166" s="168">
        <v>45</v>
      </c>
      <c r="B166" s="169" t="s">
        <v>1211</v>
      </c>
      <c r="C166" s="184" t="s">
        <v>1212</v>
      </c>
      <c r="D166" s="170" t="s">
        <v>770</v>
      </c>
      <c r="E166" s="171">
        <v>345</v>
      </c>
      <c r="F166" s="172"/>
      <c r="G166" s="173">
        <f>ROUND(E166*F166,2)</f>
        <v>0</v>
      </c>
      <c r="H166" s="172"/>
      <c r="I166" s="173">
        <f>ROUND(E166*H166,2)</f>
        <v>0</v>
      </c>
      <c r="J166" s="172"/>
      <c r="K166" s="173">
        <f>ROUND(E166*J166,2)</f>
        <v>0</v>
      </c>
      <c r="L166" s="173">
        <v>21</v>
      </c>
      <c r="M166" s="173">
        <f>G166*(1+L166/100)</f>
        <v>0</v>
      </c>
      <c r="N166" s="171">
        <v>0</v>
      </c>
      <c r="O166" s="171">
        <f>ROUND(E166*N166,2)</f>
        <v>0</v>
      </c>
      <c r="P166" s="171">
        <v>0</v>
      </c>
      <c r="Q166" s="171">
        <f>ROUND(E166*P166,2)</f>
        <v>0</v>
      </c>
      <c r="R166" s="173"/>
      <c r="S166" s="173" t="s">
        <v>179</v>
      </c>
      <c r="T166" s="174" t="s">
        <v>180</v>
      </c>
      <c r="U166" s="156">
        <v>0</v>
      </c>
      <c r="V166" s="156">
        <f>ROUND(E166*U166,2)</f>
        <v>0</v>
      </c>
      <c r="W166" s="156"/>
      <c r="X166" s="156" t="s">
        <v>253</v>
      </c>
      <c r="Y166" s="156" t="s">
        <v>182</v>
      </c>
      <c r="Z166" s="146"/>
      <c r="AA166" s="146"/>
      <c r="AB166" s="146"/>
      <c r="AC166" s="146"/>
      <c r="AD166" s="146"/>
      <c r="AE166" s="146"/>
      <c r="AF166" s="146"/>
      <c r="AG166" s="146" t="s">
        <v>254</v>
      </c>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row>
    <row r="167" spans="1:60" outlineLevel="2" x14ac:dyDescent="0.25">
      <c r="A167" s="153"/>
      <c r="B167" s="154"/>
      <c r="C167" s="513" t="s">
        <v>1213</v>
      </c>
      <c r="D167" s="514"/>
      <c r="E167" s="514"/>
      <c r="F167" s="514"/>
      <c r="G167" s="514"/>
      <c r="H167" s="156"/>
      <c r="I167" s="156"/>
      <c r="J167" s="156"/>
      <c r="K167" s="156"/>
      <c r="L167" s="156"/>
      <c r="M167" s="156"/>
      <c r="N167" s="155"/>
      <c r="O167" s="155"/>
      <c r="P167" s="155"/>
      <c r="Q167" s="155"/>
      <c r="R167" s="156"/>
      <c r="S167" s="156"/>
      <c r="T167" s="156"/>
      <c r="U167" s="156"/>
      <c r="V167" s="156"/>
      <c r="W167" s="156"/>
      <c r="X167" s="156"/>
      <c r="Y167" s="156"/>
      <c r="Z167" s="146"/>
      <c r="AA167" s="146"/>
      <c r="AB167" s="146"/>
      <c r="AC167" s="146"/>
      <c r="AD167" s="146"/>
      <c r="AE167" s="146"/>
      <c r="AF167" s="146"/>
      <c r="AG167" s="146" t="s">
        <v>185</v>
      </c>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row>
    <row r="168" spans="1:60" outlineLevel="3" x14ac:dyDescent="0.25">
      <c r="A168" s="153"/>
      <c r="B168" s="154"/>
      <c r="C168" s="515" t="s">
        <v>1214</v>
      </c>
      <c r="D168" s="516"/>
      <c r="E168" s="516"/>
      <c r="F168" s="516"/>
      <c r="G168" s="516"/>
      <c r="H168" s="156"/>
      <c r="I168" s="156"/>
      <c r="J168" s="156"/>
      <c r="K168" s="156"/>
      <c r="L168" s="156"/>
      <c r="M168" s="156"/>
      <c r="N168" s="155"/>
      <c r="O168" s="155"/>
      <c r="P168" s="155"/>
      <c r="Q168" s="155"/>
      <c r="R168" s="156"/>
      <c r="S168" s="156"/>
      <c r="T168" s="156"/>
      <c r="U168" s="156"/>
      <c r="V168" s="156"/>
      <c r="W168" s="156"/>
      <c r="X168" s="156"/>
      <c r="Y168" s="156"/>
      <c r="Z168" s="146"/>
      <c r="AA168" s="146"/>
      <c r="AB168" s="146"/>
      <c r="AC168" s="146"/>
      <c r="AD168" s="146"/>
      <c r="AE168" s="146"/>
      <c r="AF168" s="146"/>
      <c r="AG168" s="146" t="s">
        <v>185</v>
      </c>
      <c r="AH168" s="146"/>
      <c r="AI168" s="146"/>
      <c r="AJ168" s="146"/>
      <c r="AK168" s="146"/>
      <c r="AL168" s="146"/>
      <c r="AM168" s="146"/>
      <c r="AN168" s="146"/>
      <c r="AO168" s="146"/>
      <c r="AP168" s="146"/>
      <c r="AQ168" s="146"/>
      <c r="AR168" s="146"/>
      <c r="AS168" s="146"/>
      <c r="AT168" s="146"/>
      <c r="AU168" s="146"/>
      <c r="AV168" s="146"/>
      <c r="AW168" s="146"/>
      <c r="AX168" s="146"/>
      <c r="AY168" s="146"/>
      <c r="AZ168" s="146"/>
      <c r="BA168" s="182" t="str">
        <f>C168</f>
        <v>vypuštění potrubí - do dolní čerpací jímky, voda budepřečerpána do ČOV (čerpání cca 5l/s, s převedením vody 30,0m, čerpání 8hodin)</v>
      </c>
      <c r="BB168" s="146"/>
      <c r="BC168" s="146"/>
      <c r="BD168" s="146"/>
      <c r="BE168" s="146"/>
      <c r="BF168" s="146"/>
      <c r="BG168" s="146"/>
      <c r="BH168" s="146"/>
    </row>
    <row r="169" spans="1:60" outlineLevel="3" x14ac:dyDescent="0.25">
      <c r="A169" s="153"/>
      <c r="B169" s="154"/>
      <c r="C169" s="515" t="s">
        <v>1215</v>
      </c>
      <c r="D169" s="516"/>
      <c r="E169" s="516"/>
      <c r="F169" s="516"/>
      <c r="G169" s="516"/>
      <c r="H169" s="156"/>
      <c r="I169" s="156"/>
      <c r="J169" s="156"/>
      <c r="K169" s="156"/>
      <c r="L169" s="156"/>
      <c r="M169" s="156"/>
      <c r="N169" s="155"/>
      <c r="O169" s="155"/>
      <c r="P169" s="155"/>
      <c r="Q169" s="155"/>
      <c r="R169" s="156"/>
      <c r="S169" s="156"/>
      <c r="T169" s="156"/>
      <c r="U169" s="156"/>
      <c r="V169" s="156"/>
      <c r="W169" s="156"/>
      <c r="X169" s="156"/>
      <c r="Y169" s="156"/>
      <c r="Z169" s="146"/>
      <c r="AA169" s="146"/>
      <c r="AB169" s="146"/>
      <c r="AC169" s="146"/>
      <c r="AD169" s="146"/>
      <c r="AE169" s="146"/>
      <c r="AF169" s="146"/>
      <c r="AG169" s="146" t="s">
        <v>185</v>
      </c>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row>
    <row r="170" spans="1:60" outlineLevel="1" x14ac:dyDescent="0.25">
      <c r="A170" s="168">
        <v>46</v>
      </c>
      <c r="B170" s="169" t="s">
        <v>1216</v>
      </c>
      <c r="C170" s="184" t="s">
        <v>1217</v>
      </c>
      <c r="D170" s="170" t="s">
        <v>770</v>
      </c>
      <c r="E170" s="171">
        <v>345</v>
      </c>
      <c r="F170" s="172"/>
      <c r="G170" s="173">
        <f>ROUND(E170*F170,2)</f>
        <v>0</v>
      </c>
      <c r="H170" s="172"/>
      <c r="I170" s="173">
        <f>ROUND(E170*H170,2)</f>
        <v>0</v>
      </c>
      <c r="J170" s="172"/>
      <c r="K170" s="173">
        <f>ROUND(E170*J170,2)</f>
        <v>0</v>
      </c>
      <c r="L170" s="173">
        <v>21</v>
      </c>
      <c r="M170" s="173">
        <f>G170*(1+L170/100)</f>
        <v>0</v>
      </c>
      <c r="N170" s="171">
        <v>0</v>
      </c>
      <c r="O170" s="171">
        <f>ROUND(E170*N170,2)</f>
        <v>0</v>
      </c>
      <c r="P170" s="171">
        <v>0</v>
      </c>
      <c r="Q170" s="171">
        <f>ROUND(E170*P170,2)</f>
        <v>0</v>
      </c>
      <c r="R170" s="173"/>
      <c r="S170" s="173" t="s">
        <v>179</v>
      </c>
      <c r="T170" s="174" t="s">
        <v>180</v>
      </c>
      <c r="U170" s="156">
        <v>0</v>
      </c>
      <c r="V170" s="156">
        <f>ROUND(E170*U170,2)</f>
        <v>0</v>
      </c>
      <c r="W170" s="156"/>
      <c r="X170" s="156" t="s">
        <v>253</v>
      </c>
      <c r="Y170" s="156" t="s">
        <v>182</v>
      </c>
      <c r="Z170" s="146"/>
      <c r="AA170" s="146"/>
      <c r="AB170" s="146"/>
      <c r="AC170" s="146"/>
      <c r="AD170" s="146"/>
      <c r="AE170" s="146"/>
      <c r="AF170" s="146"/>
      <c r="AG170" s="146" t="s">
        <v>254</v>
      </c>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row>
    <row r="171" spans="1:60" outlineLevel="2" x14ac:dyDescent="0.25">
      <c r="A171" s="153"/>
      <c r="B171" s="154"/>
      <c r="C171" s="513" t="s">
        <v>1213</v>
      </c>
      <c r="D171" s="514"/>
      <c r="E171" s="514"/>
      <c r="F171" s="514"/>
      <c r="G171" s="514"/>
      <c r="H171" s="156"/>
      <c r="I171" s="156"/>
      <c r="J171" s="156"/>
      <c r="K171" s="156"/>
      <c r="L171" s="156"/>
      <c r="M171" s="156"/>
      <c r="N171" s="155"/>
      <c r="O171" s="155"/>
      <c r="P171" s="155"/>
      <c r="Q171" s="155"/>
      <c r="R171" s="156"/>
      <c r="S171" s="156"/>
      <c r="T171" s="156"/>
      <c r="U171" s="156"/>
      <c r="V171" s="156"/>
      <c r="W171" s="156"/>
      <c r="X171" s="156"/>
      <c r="Y171" s="156"/>
      <c r="Z171" s="146"/>
      <c r="AA171" s="146"/>
      <c r="AB171" s="146"/>
      <c r="AC171" s="146"/>
      <c r="AD171" s="146"/>
      <c r="AE171" s="146"/>
      <c r="AF171" s="146"/>
      <c r="AG171" s="146" t="s">
        <v>185</v>
      </c>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row>
    <row r="172" spans="1:60" outlineLevel="3" x14ac:dyDescent="0.25">
      <c r="A172" s="153"/>
      <c r="B172" s="154"/>
      <c r="C172" s="515" t="s">
        <v>1214</v>
      </c>
      <c r="D172" s="516"/>
      <c r="E172" s="516"/>
      <c r="F172" s="516"/>
      <c r="G172" s="516"/>
      <c r="H172" s="156"/>
      <c r="I172" s="156"/>
      <c r="J172" s="156"/>
      <c r="K172" s="156"/>
      <c r="L172" s="156"/>
      <c r="M172" s="156"/>
      <c r="N172" s="155"/>
      <c r="O172" s="155"/>
      <c r="P172" s="155"/>
      <c r="Q172" s="155"/>
      <c r="R172" s="156"/>
      <c r="S172" s="156"/>
      <c r="T172" s="156"/>
      <c r="U172" s="156"/>
      <c r="V172" s="156"/>
      <c r="W172" s="156"/>
      <c r="X172" s="156"/>
      <c r="Y172" s="156"/>
      <c r="Z172" s="146"/>
      <c r="AA172" s="146"/>
      <c r="AB172" s="146"/>
      <c r="AC172" s="146"/>
      <c r="AD172" s="146"/>
      <c r="AE172" s="146"/>
      <c r="AF172" s="146"/>
      <c r="AG172" s="146" t="s">
        <v>185</v>
      </c>
      <c r="AH172" s="146"/>
      <c r="AI172" s="146"/>
      <c r="AJ172" s="146"/>
      <c r="AK172" s="146"/>
      <c r="AL172" s="146"/>
      <c r="AM172" s="146"/>
      <c r="AN172" s="146"/>
      <c r="AO172" s="146"/>
      <c r="AP172" s="146"/>
      <c r="AQ172" s="146"/>
      <c r="AR172" s="146"/>
      <c r="AS172" s="146"/>
      <c r="AT172" s="146"/>
      <c r="AU172" s="146"/>
      <c r="AV172" s="146"/>
      <c r="AW172" s="146"/>
      <c r="AX172" s="146"/>
      <c r="AY172" s="146"/>
      <c r="AZ172" s="146"/>
      <c r="BA172" s="182" t="str">
        <f>C172</f>
        <v>vypuštění potrubí - do dolní čerpací jímky, voda budepřečerpána do ČOV (čerpání cca 5l/s, s převedením vody 30,0m, čerpání 8hodin)</v>
      </c>
      <c r="BB172" s="146"/>
      <c r="BC172" s="146"/>
      <c r="BD172" s="146"/>
      <c r="BE172" s="146"/>
      <c r="BF172" s="146"/>
      <c r="BG172" s="146"/>
      <c r="BH172" s="146"/>
    </row>
    <row r="173" spans="1:60" outlineLevel="3" x14ac:dyDescent="0.25">
      <c r="A173" s="153"/>
      <c r="B173" s="154"/>
      <c r="C173" s="515" t="s">
        <v>1215</v>
      </c>
      <c r="D173" s="516"/>
      <c r="E173" s="516"/>
      <c r="F173" s="516"/>
      <c r="G173" s="516"/>
      <c r="H173" s="156"/>
      <c r="I173" s="156"/>
      <c r="J173" s="156"/>
      <c r="K173" s="156"/>
      <c r="L173" s="156"/>
      <c r="M173" s="156"/>
      <c r="N173" s="155"/>
      <c r="O173" s="155"/>
      <c r="P173" s="155"/>
      <c r="Q173" s="155"/>
      <c r="R173" s="156"/>
      <c r="S173" s="156"/>
      <c r="T173" s="156"/>
      <c r="U173" s="156"/>
      <c r="V173" s="156"/>
      <c r="W173" s="156"/>
      <c r="X173" s="156"/>
      <c r="Y173" s="156"/>
      <c r="Z173" s="146"/>
      <c r="AA173" s="146"/>
      <c r="AB173" s="146"/>
      <c r="AC173" s="146"/>
      <c r="AD173" s="146"/>
      <c r="AE173" s="146"/>
      <c r="AF173" s="146"/>
      <c r="AG173" s="146" t="s">
        <v>185</v>
      </c>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row>
    <row r="174" spans="1:60" outlineLevel="2" x14ac:dyDescent="0.25">
      <c r="A174" s="153"/>
      <c r="B174" s="154"/>
      <c r="C174" s="191" t="s">
        <v>1218</v>
      </c>
      <c r="D174" s="189"/>
      <c r="E174" s="190">
        <v>200</v>
      </c>
      <c r="F174" s="156"/>
      <c r="G174" s="156"/>
      <c r="H174" s="156"/>
      <c r="I174" s="156"/>
      <c r="J174" s="156"/>
      <c r="K174" s="156"/>
      <c r="L174" s="156"/>
      <c r="M174" s="156"/>
      <c r="N174" s="155"/>
      <c r="O174" s="155"/>
      <c r="P174" s="155"/>
      <c r="Q174" s="155"/>
      <c r="R174" s="156"/>
      <c r="S174" s="156"/>
      <c r="T174" s="156"/>
      <c r="U174" s="156"/>
      <c r="V174" s="156"/>
      <c r="W174" s="156"/>
      <c r="X174" s="156"/>
      <c r="Y174" s="156"/>
      <c r="Z174" s="146"/>
      <c r="AA174" s="146"/>
      <c r="AB174" s="146"/>
      <c r="AC174" s="146"/>
      <c r="AD174" s="146"/>
      <c r="AE174" s="146"/>
      <c r="AF174" s="146"/>
      <c r="AG174" s="146" t="s">
        <v>271</v>
      </c>
      <c r="AH174" s="146">
        <v>0</v>
      </c>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row>
    <row r="175" spans="1:60" outlineLevel="3" x14ac:dyDescent="0.25">
      <c r="A175" s="153"/>
      <c r="B175" s="154"/>
      <c r="C175" s="191" t="s">
        <v>1219</v>
      </c>
      <c r="D175" s="189"/>
      <c r="E175" s="190">
        <v>145</v>
      </c>
      <c r="F175" s="156"/>
      <c r="G175" s="156"/>
      <c r="H175" s="156"/>
      <c r="I175" s="156"/>
      <c r="J175" s="156"/>
      <c r="K175" s="156"/>
      <c r="L175" s="156"/>
      <c r="M175" s="156"/>
      <c r="N175" s="155"/>
      <c r="O175" s="155"/>
      <c r="P175" s="155"/>
      <c r="Q175" s="155"/>
      <c r="R175" s="156"/>
      <c r="S175" s="156"/>
      <c r="T175" s="156"/>
      <c r="U175" s="156"/>
      <c r="V175" s="156"/>
      <c r="W175" s="156"/>
      <c r="X175" s="156"/>
      <c r="Y175" s="156"/>
      <c r="Z175" s="146"/>
      <c r="AA175" s="146"/>
      <c r="AB175" s="146"/>
      <c r="AC175" s="146"/>
      <c r="AD175" s="146"/>
      <c r="AE175" s="146"/>
      <c r="AF175" s="146"/>
      <c r="AG175" s="146" t="s">
        <v>271</v>
      </c>
      <c r="AH175" s="146">
        <v>0</v>
      </c>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row>
    <row r="176" spans="1:60" ht="20.399999999999999" outlineLevel="1" x14ac:dyDescent="0.25">
      <c r="A176" s="168">
        <v>47</v>
      </c>
      <c r="B176" s="169" t="s">
        <v>1220</v>
      </c>
      <c r="C176" s="184" t="s">
        <v>1221</v>
      </c>
      <c r="D176" s="170" t="s">
        <v>178</v>
      </c>
      <c r="E176" s="171">
        <v>2</v>
      </c>
      <c r="F176" s="172"/>
      <c r="G176" s="173">
        <f>ROUND(E176*F176,2)</f>
        <v>0</v>
      </c>
      <c r="H176" s="172"/>
      <c r="I176" s="173">
        <f>ROUND(E176*H176,2)</f>
        <v>0</v>
      </c>
      <c r="J176" s="172"/>
      <c r="K176" s="173">
        <f>ROUND(E176*J176,2)</f>
        <v>0</v>
      </c>
      <c r="L176" s="173">
        <v>21</v>
      </c>
      <c r="M176" s="173">
        <f>G176*(1+L176/100)</f>
        <v>0</v>
      </c>
      <c r="N176" s="171">
        <v>0</v>
      </c>
      <c r="O176" s="171">
        <f>ROUND(E176*N176,2)</f>
        <v>0</v>
      </c>
      <c r="P176" s="171">
        <v>0</v>
      </c>
      <c r="Q176" s="171">
        <f>ROUND(E176*P176,2)</f>
        <v>0</v>
      </c>
      <c r="R176" s="173"/>
      <c r="S176" s="173" t="s">
        <v>179</v>
      </c>
      <c r="T176" s="174" t="s">
        <v>180</v>
      </c>
      <c r="U176" s="156">
        <v>0</v>
      </c>
      <c r="V176" s="156">
        <f>ROUND(E176*U176,2)</f>
        <v>0</v>
      </c>
      <c r="W176" s="156"/>
      <c r="X176" s="156" t="s">
        <v>253</v>
      </c>
      <c r="Y176" s="156" t="s">
        <v>182</v>
      </c>
      <c r="Z176" s="146"/>
      <c r="AA176" s="146"/>
      <c r="AB176" s="146"/>
      <c r="AC176" s="146"/>
      <c r="AD176" s="146"/>
      <c r="AE176" s="146"/>
      <c r="AF176" s="146"/>
      <c r="AG176" s="146" t="s">
        <v>254</v>
      </c>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row>
    <row r="177" spans="1:60" outlineLevel="2" x14ac:dyDescent="0.25">
      <c r="A177" s="153"/>
      <c r="B177" s="154"/>
      <c r="C177" s="513" t="s">
        <v>1222</v>
      </c>
      <c r="D177" s="514"/>
      <c r="E177" s="514"/>
      <c r="F177" s="514"/>
      <c r="G177" s="514"/>
      <c r="H177" s="156"/>
      <c r="I177" s="156"/>
      <c r="J177" s="156"/>
      <c r="K177" s="156"/>
      <c r="L177" s="156"/>
      <c r="M177" s="156"/>
      <c r="N177" s="155"/>
      <c r="O177" s="155"/>
      <c r="P177" s="155"/>
      <c r="Q177" s="155"/>
      <c r="R177" s="156"/>
      <c r="S177" s="156"/>
      <c r="T177" s="156"/>
      <c r="U177" s="156"/>
      <c r="V177" s="156"/>
      <c r="W177" s="156"/>
      <c r="X177" s="156"/>
      <c r="Y177" s="156"/>
      <c r="Z177" s="146"/>
      <c r="AA177" s="146"/>
      <c r="AB177" s="146"/>
      <c r="AC177" s="146"/>
      <c r="AD177" s="146"/>
      <c r="AE177" s="146"/>
      <c r="AF177" s="146"/>
      <c r="AG177" s="146" t="s">
        <v>185</v>
      </c>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row>
    <row r="178" spans="1:60" outlineLevel="3" x14ac:dyDescent="0.25">
      <c r="A178" s="153"/>
      <c r="B178" s="154"/>
      <c r="C178" s="515" t="s">
        <v>1223</v>
      </c>
      <c r="D178" s="516"/>
      <c r="E178" s="516"/>
      <c r="F178" s="516"/>
      <c r="G178" s="516"/>
      <c r="H178" s="156"/>
      <c r="I178" s="156"/>
      <c r="J178" s="156"/>
      <c r="K178" s="156"/>
      <c r="L178" s="156"/>
      <c r="M178" s="156"/>
      <c r="N178" s="155"/>
      <c r="O178" s="155"/>
      <c r="P178" s="155"/>
      <c r="Q178" s="155"/>
      <c r="R178" s="156"/>
      <c r="S178" s="156"/>
      <c r="T178" s="156"/>
      <c r="U178" s="156"/>
      <c r="V178" s="156"/>
      <c r="W178" s="156"/>
      <c r="X178" s="156"/>
      <c r="Y178" s="156"/>
      <c r="Z178" s="146"/>
      <c r="AA178" s="146"/>
      <c r="AB178" s="146"/>
      <c r="AC178" s="146"/>
      <c r="AD178" s="146"/>
      <c r="AE178" s="146"/>
      <c r="AF178" s="146"/>
      <c r="AG178" s="146" t="s">
        <v>185</v>
      </c>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row>
    <row r="179" spans="1:60" outlineLevel="1" x14ac:dyDescent="0.25">
      <c r="A179" s="175">
        <v>48</v>
      </c>
      <c r="B179" s="176" t="s">
        <v>1224</v>
      </c>
      <c r="C179" s="185" t="s">
        <v>1225</v>
      </c>
      <c r="D179" s="177" t="s">
        <v>770</v>
      </c>
      <c r="E179" s="178">
        <v>345</v>
      </c>
      <c r="F179" s="179"/>
      <c r="G179" s="180">
        <f>ROUND(E179*F179,2)</f>
        <v>0</v>
      </c>
      <c r="H179" s="179"/>
      <c r="I179" s="180">
        <f>ROUND(E179*H179,2)</f>
        <v>0</v>
      </c>
      <c r="J179" s="179"/>
      <c r="K179" s="180">
        <f>ROUND(E179*J179,2)</f>
        <v>0</v>
      </c>
      <c r="L179" s="180">
        <v>21</v>
      </c>
      <c r="M179" s="180">
        <f>G179*(1+L179/100)</f>
        <v>0</v>
      </c>
      <c r="N179" s="178">
        <v>0</v>
      </c>
      <c r="O179" s="178">
        <f>ROUND(E179*N179,2)</f>
        <v>0</v>
      </c>
      <c r="P179" s="178">
        <v>0</v>
      </c>
      <c r="Q179" s="178">
        <f>ROUND(E179*P179,2)</f>
        <v>0</v>
      </c>
      <c r="R179" s="180"/>
      <c r="S179" s="180" t="s">
        <v>179</v>
      </c>
      <c r="T179" s="181" t="s">
        <v>180</v>
      </c>
      <c r="U179" s="156">
        <v>0</v>
      </c>
      <c r="V179" s="156">
        <f>ROUND(E179*U179,2)</f>
        <v>0</v>
      </c>
      <c r="W179" s="156"/>
      <c r="X179" s="156" t="s">
        <v>253</v>
      </c>
      <c r="Y179" s="156" t="s">
        <v>182</v>
      </c>
      <c r="Z179" s="146"/>
      <c r="AA179" s="146"/>
      <c r="AB179" s="146"/>
      <c r="AC179" s="146"/>
      <c r="AD179" s="146"/>
      <c r="AE179" s="146"/>
      <c r="AF179" s="146"/>
      <c r="AG179" s="146" t="s">
        <v>254</v>
      </c>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row>
    <row r="180" spans="1:60" outlineLevel="1" x14ac:dyDescent="0.25">
      <c r="A180" s="175">
        <v>49</v>
      </c>
      <c r="B180" s="176" t="s">
        <v>1226</v>
      </c>
      <c r="C180" s="185" t="s">
        <v>1227</v>
      </c>
      <c r="D180" s="177" t="s">
        <v>178</v>
      </c>
      <c r="E180" s="178">
        <v>1</v>
      </c>
      <c r="F180" s="179"/>
      <c r="G180" s="180">
        <f>ROUND(E180*F180,2)</f>
        <v>0</v>
      </c>
      <c r="H180" s="179"/>
      <c r="I180" s="180">
        <f>ROUND(E180*H180,2)</f>
        <v>0</v>
      </c>
      <c r="J180" s="179"/>
      <c r="K180" s="180">
        <f>ROUND(E180*J180,2)</f>
        <v>0</v>
      </c>
      <c r="L180" s="180">
        <v>21</v>
      </c>
      <c r="M180" s="180">
        <f>G180*(1+L180/100)</f>
        <v>0</v>
      </c>
      <c r="N180" s="178">
        <v>0</v>
      </c>
      <c r="O180" s="178">
        <f>ROUND(E180*N180,2)</f>
        <v>0</v>
      </c>
      <c r="P180" s="178">
        <v>0</v>
      </c>
      <c r="Q180" s="178">
        <f>ROUND(E180*P180,2)</f>
        <v>0</v>
      </c>
      <c r="R180" s="180"/>
      <c r="S180" s="180" t="s">
        <v>179</v>
      </c>
      <c r="T180" s="181" t="s">
        <v>180</v>
      </c>
      <c r="U180" s="156">
        <v>0</v>
      </c>
      <c r="V180" s="156">
        <f>ROUND(E180*U180,2)</f>
        <v>0</v>
      </c>
      <c r="W180" s="156"/>
      <c r="X180" s="156" t="s">
        <v>253</v>
      </c>
      <c r="Y180" s="156" t="s">
        <v>182</v>
      </c>
      <c r="Z180" s="146"/>
      <c r="AA180" s="146"/>
      <c r="AB180" s="146"/>
      <c r="AC180" s="146"/>
      <c r="AD180" s="146"/>
      <c r="AE180" s="146"/>
      <c r="AF180" s="146"/>
      <c r="AG180" s="146" t="s">
        <v>254</v>
      </c>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row>
    <row r="181" spans="1:60" outlineLevel="1" x14ac:dyDescent="0.25">
      <c r="A181" s="175">
        <v>50</v>
      </c>
      <c r="B181" s="176" t="s">
        <v>1228</v>
      </c>
      <c r="C181" s="185" t="s">
        <v>1229</v>
      </c>
      <c r="D181" s="177" t="s">
        <v>178</v>
      </c>
      <c r="E181" s="178">
        <v>1</v>
      </c>
      <c r="F181" s="179"/>
      <c r="G181" s="180">
        <f>ROUND(E181*F181,2)</f>
        <v>0</v>
      </c>
      <c r="H181" s="179"/>
      <c r="I181" s="180">
        <f>ROUND(E181*H181,2)</f>
        <v>0</v>
      </c>
      <c r="J181" s="179"/>
      <c r="K181" s="180">
        <f>ROUND(E181*J181,2)</f>
        <v>0</v>
      </c>
      <c r="L181" s="180">
        <v>21</v>
      </c>
      <c r="M181" s="180">
        <f>G181*(1+L181/100)</f>
        <v>0</v>
      </c>
      <c r="N181" s="178">
        <v>0</v>
      </c>
      <c r="O181" s="178">
        <f>ROUND(E181*N181,2)</f>
        <v>0</v>
      </c>
      <c r="P181" s="178">
        <v>0</v>
      </c>
      <c r="Q181" s="178">
        <f>ROUND(E181*P181,2)</f>
        <v>0</v>
      </c>
      <c r="R181" s="180"/>
      <c r="S181" s="180" t="s">
        <v>179</v>
      </c>
      <c r="T181" s="181" t="s">
        <v>180</v>
      </c>
      <c r="U181" s="156">
        <v>0</v>
      </c>
      <c r="V181" s="156">
        <f>ROUND(E181*U181,2)</f>
        <v>0</v>
      </c>
      <c r="W181" s="156"/>
      <c r="X181" s="156" t="s">
        <v>253</v>
      </c>
      <c r="Y181" s="156" t="s">
        <v>182</v>
      </c>
      <c r="Z181" s="146"/>
      <c r="AA181" s="146"/>
      <c r="AB181" s="146"/>
      <c r="AC181" s="146"/>
      <c r="AD181" s="146"/>
      <c r="AE181" s="146"/>
      <c r="AF181" s="146"/>
      <c r="AG181" s="146" t="s">
        <v>254</v>
      </c>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row>
    <row r="182" spans="1:60" outlineLevel="1" x14ac:dyDescent="0.25">
      <c r="A182" s="175">
        <v>51</v>
      </c>
      <c r="B182" s="176" t="s">
        <v>1230</v>
      </c>
      <c r="C182" s="185" t="s">
        <v>1231</v>
      </c>
      <c r="D182" s="177" t="s">
        <v>178</v>
      </c>
      <c r="E182" s="178">
        <v>1</v>
      </c>
      <c r="F182" s="179"/>
      <c r="G182" s="180">
        <f>ROUND(E182*F182,2)</f>
        <v>0</v>
      </c>
      <c r="H182" s="179"/>
      <c r="I182" s="180">
        <f>ROUND(E182*H182,2)</f>
        <v>0</v>
      </c>
      <c r="J182" s="179"/>
      <c r="K182" s="180">
        <f>ROUND(E182*J182,2)</f>
        <v>0</v>
      </c>
      <c r="L182" s="180">
        <v>21</v>
      </c>
      <c r="M182" s="180">
        <f>G182*(1+L182/100)</f>
        <v>0</v>
      </c>
      <c r="N182" s="178">
        <v>0</v>
      </c>
      <c r="O182" s="178">
        <f>ROUND(E182*N182,2)</f>
        <v>0</v>
      </c>
      <c r="P182" s="178">
        <v>0</v>
      </c>
      <c r="Q182" s="178">
        <f>ROUND(E182*P182,2)</f>
        <v>0</v>
      </c>
      <c r="R182" s="180"/>
      <c r="S182" s="180" t="s">
        <v>179</v>
      </c>
      <c r="T182" s="181" t="s">
        <v>180</v>
      </c>
      <c r="U182" s="156">
        <v>0</v>
      </c>
      <c r="V182" s="156">
        <f>ROUND(E182*U182,2)</f>
        <v>0</v>
      </c>
      <c r="W182" s="156"/>
      <c r="X182" s="156" t="s">
        <v>253</v>
      </c>
      <c r="Y182" s="156" t="s">
        <v>182</v>
      </c>
      <c r="Z182" s="146"/>
      <c r="AA182" s="146"/>
      <c r="AB182" s="146"/>
      <c r="AC182" s="146"/>
      <c r="AD182" s="146"/>
      <c r="AE182" s="146"/>
      <c r="AF182" s="146"/>
      <c r="AG182" s="146" t="s">
        <v>254</v>
      </c>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row>
    <row r="183" spans="1:60" x14ac:dyDescent="0.25">
      <c r="A183" s="161" t="s">
        <v>174</v>
      </c>
      <c r="B183" s="162" t="s">
        <v>121</v>
      </c>
      <c r="C183" s="183" t="s">
        <v>118</v>
      </c>
      <c r="D183" s="163"/>
      <c r="E183" s="164"/>
      <c r="F183" s="165"/>
      <c r="G183" s="165">
        <f>SUMIF(AG184:AG217,"&lt;&gt;NOR",G184:G217)</f>
        <v>0</v>
      </c>
      <c r="H183" s="165"/>
      <c r="I183" s="165">
        <f>SUM(I184:I217)</f>
        <v>0</v>
      </c>
      <c r="J183" s="165"/>
      <c r="K183" s="165">
        <f>SUM(K184:K217)</f>
        <v>0</v>
      </c>
      <c r="L183" s="165"/>
      <c r="M183" s="165">
        <f>SUM(M184:M217)</f>
        <v>0</v>
      </c>
      <c r="N183" s="164"/>
      <c r="O183" s="164">
        <f>SUM(O184:O217)</f>
        <v>0</v>
      </c>
      <c r="P183" s="164"/>
      <c r="Q183" s="164">
        <f>SUM(Q184:Q217)</f>
        <v>0</v>
      </c>
      <c r="R183" s="165"/>
      <c r="S183" s="165"/>
      <c r="T183" s="166"/>
      <c r="U183" s="160"/>
      <c r="V183" s="160">
        <f>SUM(V184:V217)</f>
        <v>0</v>
      </c>
      <c r="W183" s="160"/>
      <c r="X183" s="160"/>
      <c r="Y183" s="160"/>
      <c r="AG183" t="s">
        <v>175</v>
      </c>
    </row>
    <row r="184" spans="1:60" outlineLevel="1" x14ac:dyDescent="0.25">
      <c r="A184" s="168">
        <v>52</v>
      </c>
      <c r="B184" s="169" t="s">
        <v>1232</v>
      </c>
      <c r="C184" s="184" t="s">
        <v>1233</v>
      </c>
      <c r="D184" s="170" t="s">
        <v>178</v>
      </c>
      <c r="E184" s="171">
        <v>2</v>
      </c>
      <c r="F184" s="172"/>
      <c r="G184" s="173">
        <f>ROUND(E184*F184,2)</f>
        <v>0</v>
      </c>
      <c r="H184" s="172"/>
      <c r="I184" s="173">
        <f>ROUND(E184*H184,2)</f>
        <v>0</v>
      </c>
      <c r="J184" s="172"/>
      <c r="K184" s="173">
        <f>ROUND(E184*J184,2)</f>
        <v>0</v>
      </c>
      <c r="L184" s="173">
        <v>21</v>
      </c>
      <c r="M184" s="173">
        <f>G184*(1+L184/100)</f>
        <v>0</v>
      </c>
      <c r="N184" s="171">
        <v>0</v>
      </c>
      <c r="O184" s="171">
        <f>ROUND(E184*N184,2)</f>
        <v>0</v>
      </c>
      <c r="P184" s="171">
        <v>0</v>
      </c>
      <c r="Q184" s="171">
        <f>ROUND(E184*P184,2)</f>
        <v>0</v>
      </c>
      <c r="R184" s="173"/>
      <c r="S184" s="173" t="s">
        <v>179</v>
      </c>
      <c r="T184" s="174" t="s">
        <v>180</v>
      </c>
      <c r="U184" s="156">
        <v>0</v>
      </c>
      <c r="V184" s="156">
        <f>ROUND(E184*U184,2)</f>
        <v>0</v>
      </c>
      <c r="W184" s="156"/>
      <c r="X184" s="156" t="s">
        <v>253</v>
      </c>
      <c r="Y184" s="156" t="s">
        <v>182</v>
      </c>
      <c r="Z184" s="146"/>
      <c r="AA184" s="146"/>
      <c r="AB184" s="146"/>
      <c r="AC184" s="146"/>
      <c r="AD184" s="146"/>
      <c r="AE184" s="146"/>
      <c r="AF184" s="146"/>
      <c r="AG184" s="146" t="s">
        <v>254</v>
      </c>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row>
    <row r="185" spans="1:60" outlineLevel="2" x14ac:dyDescent="0.25">
      <c r="A185" s="153"/>
      <c r="B185" s="154"/>
      <c r="C185" s="513" t="s">
        <v>1234</v>
      </c>
      <c r="D185" s="514"/>
      <c r="E185" s="514"/>
      <c r="F185" s="514"/>
      <c r="G185" s="514"/>
      <c r="H185" s="156"/>
      <c r="I185" s="156"/>
      <c r="J185" s="156"/>
      <c r="K185" s="156"/>
      <c r="L185" s="156"/>
      <c r="M185" s="156"/>
      <c r="N185" s="155"/>
      <c r="O185" s="155"/>
      <c r="P185" s="155"/>
      <c r="Q185" s="155"/>
      <c r="R185" s="156"/>
      <c r="S185" s="156"/>
      <c r="T185" s="156"/>
      <c r="U185" s="156"/>
      <c r="V185" s="156"/>
      <c r="W185" s="156"/>
      <c r="X185" s="156"/>
      <c r="Y185" s="156"/>
      <c r="Z185" s="146"/>
      <c r="AA185" s="146"/>
      <c r="AB185" s="146"/>
      <c r="AC185" s="146"/>
      <c r="AD185" s="146"/>
      <c r="AE185" s="146"/>
      <c r="AF185" s="146"/>
      <c r="AG185" s="146" t="s">
        <v>185</v>
      </c>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row>
    <row r="186" spans="1:60" outlineLevel="2" x14ac:dyDescent="0.25">
      <c r="A186" s="153"/>
      <c r="B186" s="154"/>
      <c r="C186" s="191" t="s">
        <v>1235</v>
      </c>
      <c r="D186" s="189"/>
      <c r="E186" s="190">
        <v>1</v>
      </c>
      <c r="F186" s="156"/>
      <c r="G186" s="156"/>
      <c r="H186" s="156"/>
      <c r="I186" s="156"/>
      <c r="J186" s="156"/>
      <c r="K186" s="156"/>
      <c r="L186" s="156"/>
      <c r="M186" s="156"/>
      <c r="N186" s="155"/>
      <c r="O186" s="155"/>
      <c r="P186" s="155"/>
      <c r="Q186" s="155"/>
      <c r="R186" s="156"/>
      <c r="S186" s="156"/>
      <c r="T186" s="156"/>
      <c r="U186" s="156"/>
      <c r="V186" s="156"/>
      <c r="W186" s="156"/>
      <c r="X186" s="156"/>
      <c r="Y186" s="156"/>
      <c r="Z186" s="146"/>
      <c r="AA186" s="146"/>
      <c r="AB186" s="146"/>
      <c r="AC186" s="146"/>
      <c r="AD186" s="146"/>
      <c r="AE186" s="146"/>
      <c r="AF186" s="146"/>
      <c r="AG186" s="146" t="s">
        <v>271</v>
      </c>
      <c r="AH186" s="146">
        <v>0</v>
      </c>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row>
    <row r="187" spans="1:60" outlineLevel="3" x14ac:dyDescent="0.25">
      <c r="A187" s="153"/>
      <c r="B187" s="154"/>
      <c r="C187" s="191" t="s">
        <v>1236</v>
      </c>
      <c r="D187" s="189"/>
      <c r="E187" s="190">
        <v>1</v>
      </c>
      <c r="F187" s="156"/>
      <c r="G187" s="156"/>
      <c r="H187" s="156"/>
      <c r="I187" s="156"/>
      <c r="J187" s="156"/>
      <c r="K187" s="156"/>
      <c r="L187" s="156"/>
      <c r="M187" s="156"/>
      <c r="N187" s="155"/>
      <c r="O187" s="155"/>
      <c r="P187" s="155"/>
      <c r="Q187" s="155"/>
      <c r="R187" s="156"/>
      <c r="S187" s="156"/>
      <c r="T187" s="156"/>
      <c r="U187" s="156"/>
      <c r="V187" s="156"/>
      <c r="W187" s="156"/>
      <c r="X187" s="156"/>
      <c r="Y187" s="156"/>
      <c r="Z187" s="146"/>
      <c r="AA187" s="146"/>
      <c r="AB187" s="146"/>
      <c r="AC187" s="146"/>
      <c r="AD187" s="146"/>
      <c r="AE187" s="146"/>
      <c r="AF187" s="146"/>
      <c r="AG187" s="146" t="s">
        <v>271</v>
      </c>
      <c r="AH187" s="146">
        <v>0</v>
      </c>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row>
    <row r="188" spans="1:60" outlineLevel="1" x14ac:dyDescent="0.25">
      <c r="A188" s="168">
        <v>53</v>
      </c>
      <c r="B188" s="169" t="s">
        <v>1237</v>
      </c>
      <c r="C188" s="184" t="s">
        <v>1238</v>
      </c>
      <c r="D188" s="170" t="s">
        <v>770</v>
      </c>
      <c r="E188" s="171">
        <v>345</v>
      </c>
      <c r="F188" s="172"/>
      <c r="G188" s="173">
        <f>ROUND(E188*F188,2)</f>
        <v>0</v>
      </c>
      <c r="H188" s="172"/>
      <c r="I188" s="173">
        <f>ROUND(E188*H188,2)</f>
        <v>0</v>
      </c>
      <c r="J188" s="172"/>
      <c r="K188" s="173">
        <f>ROUND(E188*J188,2)</f>
        <v>0</v>
      </c>
      <c r="L188" s="173">
        <v>21</v>
      </c>
      <c r="M188" s="173">
        <f>G188*(1+L188/100)</f>
        <v>0</v>
      </c>
      <c r="N188" s="171">
        <v>0</v>
      </c>
      <c r="O188" s="171">
        <f>ROUND(E188*N188,2)</f>
        <v>0</v>
      </c>
      <c r="P188" s="171">
        <v>0</v>
      </c>
      <c r="Q188" s="171">
        <f>ROUND(E188*P188,2)</f>
        <v>0</v>
      </c>
      <c r="R188" s="173"/>
      <c r="S188" s="173" t="s">
        <v>179</v>
      </c>
      <c r="T188" s="174" t="s">
        <v>180</v>
      </c>
      <c r="U188" s="156">
        <v>0</v>
      </c>
      <c r="V188" s="156">
        <f>ROUND(E188*U188,2)</f>
        <v>0</v>
      </c>
      <c r="W188" s="156"/>
      <c r="X188" s="156" t="s">
        <v>253</v>
      </c>
      <c r="Y188" s="156" t="s">
        <v>182</v>
      </c>
      <c r="Z188" s="146"/>
      <c r="AA188" s="146"/>
      <c r="AB188" s="146"/>
      <c r="AC188" s="146"/>
      <c r="AD188" s="146"/>
      <c r="AE188" s="146"/>
      <c r="AF188" s="146"/>
      <c r="AG188" s="146" t="s">
        <v>254</v>
      </c>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row>
    <row r="189" spans="1:60" outlineLevel="2" x14ac:dyDescent="0.25">
      <c r="A189" s="153"/>
      <c r="B189" s="154"/>
      <c r="C189" s="191" t="s">
        <v>1239</v>
      </c>
      <c r="D189" s="189"/>
      <c r="E189" s="190">
        <v>200</v>
      </c>
      <c r="F189" s="156"/>
      <c r="G189" s="156"/>
      <c r="H189" s="156"/>
      <c r="I189" s="156"/>
      <c r="J189" s="156"/>
      <c r="K189" s="156"/>
      <c r="L189" s="156"/>
      <c r="M189" s="156"/>
      <c r="N189" s="155"/>
      <c r="O189" s="155"/>
      <c r="P189" s="155"/>
      <c r="Q189" s="155"/>
      <c r="R189" s="156"/>
      <c r="S189" s="156"/>
      <c r="T189" s="156"/>
      <c r="U189" s="156"/>
      <c r="V189" s="156"/>
      <c r="W189" s="156"/>
      <c r="X189" s="156"/>
      <c r="Y189" s="156"/>
      <c r="Z189" s="146"/>
      <c r="AA189" s="146"/>
      <c r="AB189" s="146"/>
      <c r="AC189" s="146"/>
      <c r="AD189" s="146"/>
      <c r="AE189" s="146"/>
      <c r="AF189" s="146"/>
      <c r="AG189" s="146" t="s">
        <v>271</v>
      </c>
      <c r="AH189" s="146">
        <v>0</v>
      </c>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row>
    <row r="190" spans="1:60" outlineLevel="3" x14ac:dyDescent="0.25">
      <c r="A190" s="153"/>
      <c r="B190" s="154"/>
      <c r="C190" s="191" t="s">
        <v>1240</v>
      </c>
      <c r="D190" s="189"/>
      <c r="E190" s="190">
        <v>145</v>
      </c>
      <c r="F190" s="156"/>
      <c r="G190" s="156"/>
      <c r="H190" s="156"/>
      <c r="I190" s="156"/>
      <c r="J190" s="156"/>
      <c r="K190" s="156"/>
      <c r="L190" s="156"/>
      <c r="M190" s="156"/>
      <c r="N190" s="155"/>
      <c r="O190" s="155"/>
      <c r="P190" s="155"/>
      <c r="Q190" s="155"/>
      <c r="R190" s="156"/>
      <c r="S190" s="156"/>
      <c r="T190" s="156"/>
      <c r="U190" s="156"/>
      <c r="V190" s="156"/>
      <c r="W190" s="156"/>
      <c r="X190" s="156"/>
      <c r="Y190" s="156"/>
      <c r="Z190" s="146"/>
      <c r="AA190" s="146"/>
      <c r="AB190" s="146"/>
      <c r="AC190" s="146"/>
      <c r="AD190" s="146"/>
      <c r="AE190" s="146"/>
      <c r="AF190" s="146"/>
      <c r="AG190" s="146" t="s">
        <v>271</v>
      </c>
      <c r="AH190" s="146">
        <v>0</v>
      </c>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row>
    <row r="191" spans="1:60" outlineLevel="1" x14ac:dyDescent="0.25">
      <c r="A191" s="168">
        <v>54</v>
      </c>
      <c r="B191" s="169" t="s">
        <v>1241</v>
      </c>
      <c r="C191" s="184" t="s">
        <v>1242</v>
      </c>
      <c r="D191" s="170" t="s">
        <v>770</v>
      </c>
      <c r="E191" s="171">
        <v>345</v>
      </c>
      <c r="F191" s="172"/>
      <c r="G191" s="173">
        <f>ROUND(E191*F191,2)</f>
        <v>0</v>
      </c>
      <c r="H191" s="172"/>
      <c r="I191" s="173">
        <f>ROUND(E191*H191,2)</f>
        <v>0</v>
      </c>
      <c r="J191" s="172"/>
      <c r="K191" s="173">
        <f>ROUND(E191*J191,2)</f>
        <v>0</v>
      </c>
      <c r="L191" s="173">
        <v>21</v>
      </c>
      <c r="M191" s="173">
        <f>G191*(1+L191/100)</f>
        <v>0</v>
      </c>
      <c r="N191" s="171">
        <v>0</v>
      </c>
      <c r="O191" s="171">
        <f>ROUND(E191*N191,2)</f>
        <v>0</v>
      </c>
      <c r="P191" s="171">
        <v>0</v>
      </c>
      <c r="Q191" s="171">
        <f>ROUND(E191*P191,2)</f>
        <v>0</v>
      </c>
      <c r="R191" s="173"/>
      <c r="S191" s="173" t="s">
        <v>179</v>
      </c>
      <c r="T191" s="174" t="s">
        <v>180</v>
      </c>
      <c r="U191" s="156">
        <v>0</v>
      </c>
      <c r="V191" s="156">
        <f>ROUND(E191*U191,2)</f>
        <v>0</v>
      </c>
      <c r="W191" s="156"/>
      <c r="X191" s="156" t="s">
        <v>253</v>
      </c>
      <c r="Y191" s="156" t="s">
        <v>182</v>
      </c>
      <c r="Z191" s="146"/>
      <c r="AA191" s="146"/>
      <c r="AB191" s="146"/>
      <c r="AC191" s="146"/>
      <c r="AD191" s="146"/>
      <c r="AE191" s="146"/>
      <c r="AF191" s="146"/>
      <c r="AG191" s="146" t="s">
        <v>254</v>
      </c>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row>
    <row r="192" spans="1:60" outlineLevel="2" x14ac:dyDescent="0.25">
      <c r="A192" s="153"/>
      <c r="B192" s="154"/>
      <c r="C192" s="513" t="s">
        <v>1243</v>
      </c>
      <c r="D192" s="514"/>
      <c r="E192" s="514"/>
      <c r="F192" s="514"/>
      <c r="G192" s="514"/>
      <c r="H192" s="156"/>
      <c r="I192" s="156"/>
      <c r="J192" s="156"/>
      <c r="K192" s="156"/>
      <c r="L192" s="156"/>
      <c r="M192" s="156"/>
      <c r="N192" s="155"/>
      <c r="O192" s="155"/>
      <c r="P192" s="155"/>
      <c r="Q192" s="155"/>
      <c r="R192" s="156"/>
      <c r="S192" s="156"/>
      <c r="T192" s="156"/>
      <c r="U192" s="156"/>
      <c r="V192" s="156"/>
      <c r="W192" s="156"/>
      <c r="X192" s="156"/>
      <c r="Y192" s="156"/>
      <c r="Z192" s="146"/>
      <c r="AA192" s="146"/>
      <c r="AB192" s="146"/>
      <c r="AC192" s="146"/>
      <c r="AD192" s="146"/>
      <c r="AE192" s="146"/>
      <c r="AF192" s="146"/>
      <c r="AG192" s="146" t="s">
        <v>185</v>
      </c>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row>
    <row r="193" spans="1:60" outlineLevel="3" x14ac:dyDescent="0.25">
      <c r="A193" s="153"/>
      <c r="B193" s="154"/>
      <c r="C193" s="515" t="s">
        <v>1244</v>
      </c>
      <c r="D193" s="516"/>
      <c r="E193" s="516"/>
      <c r="F193" s="516"/>
      <c r="G193" s="516"/>
      <c r="H193" s="156"/>
      <c r="I193" s="156"/>
      <c r="J193" s="156"/>
      <c r="K193" s="156"/>
      <c r="L193" s="156"/>
      <c r="M193" s="156"/>
      <c r="N193" s="155"/>
      <c r="O193" s="155"/>
      <c r="P193" s="155"/>
      <c r="Q193" s="155"/>
      <c r="R193" s="156"/>
      <c r="S193" s="156"/>
      <c r="T193" s="156"/>
      <c r="U193" s="156"/>
      <c r="V193" s="156"/>
      <c r="W193" s="156"/>
      <c r="X193" s="156"/>
      <c r="Y193" s="156"/>
      <c r="Z193" s="146"/>
      <c r="AA193" s="146"/>
      <c r="AB193" s="146"/>
      <c r="AC193" s="146"/>
      <c r="AD193" s="146"/>
      <c r="AE193" s="146"/>
      <c r="AF193" s="146"/>
      <c r="AG193" s="146" t="s">
        <v>185</v>
      </c>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row>
    <row r="194" spans="1:60" outlineLevel="3" x14ac:dyDescent="0.25">
      <c r="A194" s="153"/>
      <c r="B194" s="154"/>
      <c r="C194" s="192" t="s">
        <v>1245</v>
      </c>
      <c r="D194" s="157"/>
      <c r="E194" s="158"/>
      <c r="F194" s="159"/>
      <c r="G194" s="159"/>
      <c r="H194" s="156"/>
      <c r="I194" s="156"/>
      <c r="J194" s="156"/>
      <c r="K194" s="156"/>
      <c r="L194" s="156"/>
      <c r="M194" s="156"/>
      <c r="N194" s="155"/>
      <c r="O194" s="155"/>
      <c r="P194" s="155"/>
      <c r="Q194" s="155"/>
      <c r="R194" s="156"/>
      <c r="S194" s="156"/>
      <c r="T194" s="156"/>
      <c r="U194" s="156"/>
      <c r="V194" s="156"/>
      <c r="W194" s="156"/>
      <c r="X194" s="156"/>
      <c r="Y194" s="156"/>
      <c r="Z194" s="146"/>
      <c r="AA194" s="146"/>
      <c r="AB194" s="146"/>
      <c r="AC194" s="146"/>
      <c r="AD194" s="146"/>
      <c r="AE194" s="146"/>
      <c r="AF194" s="146"/>
      <c r="AG194" s="146" t="s">
        <v>185</v>
      </c>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row>
    <row r="195" spans="1:60" outlineLevel="3" x14ac:dyDescent="0.25">
      <c r="A195" s="153"/>
      <c r="B195" s="154"/>
      <c r="C195" s="515" t="s">
        <v>1246</v>
      </c>
      <c r="D195" s="516"/>
      <c r="E195" s="516"/>
      <c r="F195" s="516"/>
      <c r="G195" s="516"/>
      <c r="H195" s="156"/>
      <c r="I195" s="156"/>
      <c r="J195" s="156"/>
      <c r="K195" s="156"/>
      <c r="L195" s="156"/>
      <c r="M195" s="156"/>
      <c r="N195" s="155"/>
      <c r="O195" s="155"/>
      <c r="P195" s="155"/>
      <c r="Q195" s="155"/>
      <c r="R195" s="156"/>
      <c r="S195" s="156"/>
      <c r="T195" s="156"/>
      <c r="U195" s="156"/>
      <c r="V195" s="156"/>
      <c r="W195" s="156"/>
      <c r="X195" s="156"/>
      <c r="Y195" s="156"/>
      <c r="Z195" s="146"/>
      <c r="AA195" s="146"/>
      <c r="AB195" s="146"/>
      <c r="AC195" s="146"/>
      <c r="AD195" s="146"/>
      <c r="AE195" s="146"/>
      <c r="AF195" s="146"/>
      <c r="AG195" s="146" t="s">
        <v>185</v>
      </c>
      <c r="AH195" s="146"/>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row>
    <row r="196" spans="1:60" ht="21" outlineLevel="3" x14ac:dyDescent="0.25">
      <c r="A196" s="153"/>
      <c r="B196" s="154"/>
      <c r="C196" s="515" t="s">
        <v>1283</v>
      </c>
      <c r="D196" s="516"/>
      <c r="E196" s="516"/>
      <c r="F196" s="516"/>
      <c r="G196" s="516"/>
      <c r="H196" s="156"/>
      <c r="I196" s="156"/>
      <c r="J196" s="156"/>
      <c r="K196" s="156"/>
      <c r="L196" s="156"/>
      <c r="M196" s="156"/>
      <c r="N196" s="155"/>
      <c r="O196" s="155"/>
      <c r="P196" s="155"/>
      <c r="Q196" s="155"/>
      <c r="R196" s="156"/>
      <c r="S196" s="156"/>
      <c r="T196" s="156"/>
      <c r="U196" s="156"/>
      <c r="V196" s="156"/>
      <c r="W196" s="156"/>
      <c r="X196" s="156"/>
      <c r="Y196" s="156"/>
      <c r="Z196" s="146"/>
      <c r="AA196" s="146"/>
      <c r="AB196" s="146"/>
      <c r="AC196" s="146"/>
      <c r="AD196" s="146"/>
      <c r="AE196" s="146"/>
      <c r="AF196" s="146"/>
      <c r="AG196" s="146" t="s">
        <v>185</v>
      </c>
      <c r="AH196" s="146"/>
      <c r="AI196" s="146"/>
      <c r="AJ196" s="146"/>
      <c r="AK196" s="146"/>
      <c r="AL196" s="146"/>
      <c r="AM196" s="146"/>
      <c r="AN196" s="146"/>
      <c r="AO196" s="146"/>
      <c r="AP196" s="146"/>
      <c r="AQ196" s="146"/>
      <c r="AR196" s="146"/>
      <c r="AS196" s="146"/>
      <c r="AT196" s="146"/>
      <c r="AU196" s="146"/>
      <c r="AV196" s="146"/>
      <c r="AW196" s="146"/>
      <c r="AX196" s="146"/>
      <c r="AY196" s="146"/>
      <c r="AZ196" s="146"/>
      <c r="BA196" s="182" t="str">
        <f>C196</f>
        <v>Flexibilní sanační systém pro sanaci tlakových potrubních vedení, vhodné pr o dopravované médium, což je směs primárního kalu z usazovací nádrže a přebytečného kalu z biologického čištění. Kal bude mít sušinu 1-2%, může obsahovat abrazivní částice.</v>
      </c>
      <c r="BB196" s="146"/>
      <c r="BC196" s="146"/>
      <c r="BD196" s="146"/>
      <c r="BE196" s="146"/>
      <c r="BF196" s="146"/>
      <c r="BG196" s="146"/>
      <c r="BH196" s="146"/>
    </row>
    <row r="197" spans="1:60" outlineLevel="3" x14ac:dyDescent="0.25">
      <c r="A197" s="153"/>
      <c r="B197" s="154"/>
      <c r="C197" s="192" t="s">
        <v>1245</v>
      </c>
      <c r="D197" s="157"/>
      <c r="E197" s="158"/>
      <c r="F197" s="159"/>
      <c r="G197" s="159"/>
      <c r="H197" s="156"/>
      <c r="I197" s="156"/>
      <c r="J197" s="156"/>
      <c r="K197" s="156"/>
      <c r="L197" s="156"/>
      <c r="M197" s="156"/>
      <c r="N197" s="155"/>
      <c r="O197" s="155"/>
      <c r="P197" s="155"/>
      <c r="Q197" s="155"/>
      <c r="R197" s="156"/>
      <c r="S197" s="156"/>
      <c r="T197" s="156"/>
      <c r="U197" s="156"/>
      <c r="V197" s="156"/>
      <c r="W197" s="156"/>
      <c r="X197" s="156"/>
      <c r="Y197" s="156"/>
      <c r="Z197" s="146"/>
      <c r="AA197" s="146"/>
      <c r="AB197" s="146"/>
      <c r="AC197" s="146"/>
      <c r="AD197" s="146"/>
      <c r="AE197" s="146"/>
      <c r="AF197" s="146"/>
      <c r="AG197" s="146" t="s">
        <v>185</v>
      </c>
      <c r="AH197" s="146"/>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row>
    <row r="198" spans="1:60" ht="41.4" outlineLevel="3" x14ac:dyDescent="0.25">
      <c r="A198" s="153"/>
      <c r="B198" s="154"/>
      <c r="C198" s="515" t="s">
        <v>1247</v>
      </c>
      <c r="D198" s="516"/>
      <c r="E198" s="516"/>
      <c r="F198" s="516"/>
      <c r="G198" s="516"/>
      <c r="H198" s="156"/>
      <c r="I198" s="156"/>
      <c r="J198" s="156"/>
      <c r="K198" s="156"/>
      <c r="L198" s="156"/>
      <c r="M198" s="156"/>
      <c r="N198" s="155"/>
      <c r="O198" s="155"/>
      <c r="P198" s="155"/>
      <c r="Q198" s="155"/>
      <c r="R198" s="156"/>
      <c r="S198" s="156"/>
      <c r="T198" s="156"/>
      <c r="U198" s="156"/>
      <c r="V198" s="156"/>
      <c r="W198" s="156"/>
      <c r="X198" s="156"/>
      <c r="Y198" s="156"/>
      <c r="Z198" s="146"/>
      <c r="AA198" s="146"/>
      <c r="AB198" s="146"/>
      <c r="AC198" s="146"/>
      <c r="AD198" s="146"/>
      <c r="AE198" s="146"/>
      <c r="AF198" s="146"/>
      <c r="AG198" s="146" t="s">
        <v>185</v>
      </c>
      <c r="AH198" s="146"/>
      <c r="AI198" s="146"/>
      <c r="AJ198" s="146"/>
      <c r="AK198" s="146"/>
      <c r="AL198" s="146"/>
      <c r="AM198" s="146"/>
      <c r="AN198" s="146"/>
      <c r="AO198" s="146"/>
      <c r="AP198" s="146"/>
      <c r="AQ198" s="146"/>
      <c r="AR198" s="146"/>
      <c r="AS198" s="146"/>
      <c r="AT198" s="146"/>
      <c r="AU198" s="146"/>
      <c r="AV198" s="146"/>
      <c r="AW198" s="146"/>
      <c r="AX198" s="146"/>
      <c r="AY198" s="146"/>
      <c r="AZ198" s="146"/>
      <c r="BA198" s="182" t="str">
        <f>C198</f>
        <v>Systém se skládá z pružné kevlarem (aramidovými vlákny) vyztužené vložky a speciálních přírubových koncových tvarovek. Vložka samostatně přenáší vnitřní tlak, není nalepená ani těsně nepřiléhá ke stávajícímu potrubí. Okolo vložky vždy zůstává volné mezikruží, tak aby vnitřní přetlak nepůsobil na stávající potrubí. Zároveň je tím zaručena volná dilatace vložky. Po sanaci je veškerý vnitřní tlak přenášen pouze vložkou (samonosnost vložky), stávající potrubí nadále plní jen funkci chráničky – přenáší pouze vnější zatížení působící na potrubí.</v>
      </c>
      <c r="BB198" s="146"/>
      <c r="BC198" s="146"/>
      <c r="BD198" s="146"/>
      <c r="BE198" s="146"/>
      <c r="BF198" s="146"/>
      <c r="BG198" s="146"/>
      <c r="BH198" s="146"/>
    </row>
    <row r="199" spans="1:60" outlineLevel="3" x14ac:dyDescent="0.25">
      <c r="A199" s="153"/>
      <c r="B199" s="154"/>
      <c r="C199" s="515" t="s">
        <v>1284</v>
      </c>
      <c r="D199" s="516"/>
      <c r="E199" s="516"/>
      <c r="F199" s="516"/>
      <c r="G199" s="516"/>
      <c r="H199" s="156"/>
      <c r="I199" s="156"/>
      <c r="J199" s="156"/>
      <c r="K199" s="156"/>
      <c r="L199" s="156"/>
      <c r="M199" s="156"/>
      <c r="N199" s="155"/>
      <c r="O199" s="155"/>
      <c r="P199" s="155"/>
      <c r="Q199" s="155"/>
      <c r="R199" s="156"/>
      <c r="S199" s="156"/>
      <c r="T199" s="156"/>
      <c r="U199" s="156"/>
      <c r="V199" s="156"/>
      <c r="W199" s="156"/>
      <c r="X199" s="156"/>
      <c r="Y199" s="156"/>
      <c r="Z199" s="146"/>
      <c r="AA199" s="146"/>
      <c r="AB199" s="146"/>
      <c r="AC199" s="146"/>
      <c r="AD199" s="146"/>
      <c r="AE199" s="146"/>
      <c r="AF199" s="146"/>
      <c r="AG199" s="146" t="s">
        <v>185</v>
      </c>
      <c r="AH199" s="146"/>
      <c r="AI199" s="146"/>
      <c r="AJ199" s="146"/>
      <c r="AK199" s="146"/>
      <c r="AL199" s="146"/>
      <c r="AM199" s="146"/>
      <c r="AN199" s="146"/>
      <c r="AO199" s="146"/>
      <c r="AP199" s="146"/>
      <c r="AQ199" s="146"/>
      <c r="AR199" s="146"/>
      <c r="AS199" s="146"/>
      <c r="AT199" s="146"/>
      <c r="AU199" s="146"/>
      <c r="AV199" s="146"/>
      <c r="AW199" s="146"/>
      <c r="AX199" s="146"/>
      <c r="AY199" s="146"/>
      <c r="AZ199" s="146"/>
      <c r="BA199" s="182" t="str">
        <f>C199</f>
        <v>Vložka je třívrstvá o celkové tloušťce 6 mm. Vnější rozměr potrubí 182mm, vnitřní rozměr 170mm. Potrubí bude zataženo do litinového potrubí DN200.</v>
      </c>
      <c r="BB199" s="146"/>
      <c r="BC199" s="146"/>
      <c r="BD199" s="146"/>
      <c r="BE199" s="146"/>
      <c r="BF199" s="146"/>
      <c r="BG199" s="146"/>
      <c r="BH199" s="146"/>
    </row>
    <row r="200" spans="1:60" outlineLevel="3" x14ac:dyDescent="0.25">
      <c r="A200" s="153"/>
      <c r="B200" s="154"/>
      <c r="C200" s="192" t="s">
        <v>1245</v>
      </c>
      <c r="D200" s="157"/>
      <c r="E200" s="158"/>
      <c r="F200" s="159"/>
      <c r="G200" s="159"/>
      <c r="H200" s="156"/>
      <c r="I200" s="156"/>
      <c r="J200" s="156"/>
      <c r="K200" s="156"/>
      <c r="L200" s="156"/>
      <c r="M200" s="156"/>
      <c r="N200" s="155"/>
      <c r="O200" s="155"/>
      <c r="P200" s="155"/>
      <c r="Q200" s="155"/>
      <c r="R200" s="156"/>
      <c r="S200" s="156"/>
      <c r="T200" s="156"/>
      <c r="U200" s="156"/>
      <c r="V200" s="156"/>
      <c r="W200" s="156"/>
      <c r="X200" s="156"/>
      <c r="Y200" s="156"/>
      <c r="Z200" s="146"/>
      <c r="AA200" s="146"/>
      <c r="AB200" s="146"/>
      <c r="AC200" s="146"/>
      <c r="AD200" s="146"/>
      <c r="AE200" s="146"/>
      <c r="AF200" s="146"/>
      <c r="AG200" s="146" t="s">
        <v>185</v>
      </c>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row>
    <row r="201" spans="1:60" ht="21" outlineLevel="3" x14ac:dyDescent="0.25">
      <c r="A201" s="153"/>
      <c r="B201" s="154"/>
      <c r="C201" s="515" t="s">
        <v>1248</v>
      </c>
      <c r="D201" s="516"/>
      <c r="E201" s="516"/>
      <c r="F201" s="516"/>
      <c r="G201" s="516"/>
      <c r="H201" s="156"/>
      <c r="I201" s="156"/>
      <c r="J201" s="156"/>
      <c r="K201" s="156"/>
      <c r="L201" s="156"/>
      <c r="M201" s="156"/>
      <c r="N201" s="155"/>
      <c r="O201" s="155"/>
      <c r="P201" s="155"/>
      <c r="Q201" s="155"/>
      <c r="R201" s="156"/>
      <c r="S201" s="156"/>
      <c r="T201" s="156"/>
      <c r="U201" s="156"/>
      <c r="V201" s="156"/>
      <c r="W201" s="156"/>
      <c r="X201" s="156"/>
      <c r="Y201" s="156"/>
      <c r="Z201" s="146"/>
      <c r="AA201" s="146"/>
      <c r="AB201" s="146"/>
      <c r="AC201" s="146"/>
      <c r="AD201" s="146"/>
      <c r="AE201" s="146"/>
      <c r="AF201" s="146"/>
      <c r="AG201" s="146" t="s">
        <v>185</v>
      </c>
      <c r="AH201" s="146"/>
      <c r="AI201" s="146"/>
      <c r="AJ201" s="146"/>
      <c r="AK201" s="146"/>
      <c r="AL201" s="146"/>
      <c r="AM201" s="146"/>
      <c r="AN201" s="146"/>
      <c r="AO201" s="146"/>
      <c r="AP201" s="146"/>
      <c r="AQ201" s="146"/>
      <c r="AR201" s="146"/>
      <c r="AS201" s="146"/>
      <c r="AT201" s="146"/>
      <c r="AU201" s="146"/>
      <c r="AV201" s="146"/>
      <c r="AW201" s="146"/>
      <c r="AX201" s="146"/>
      <c r="AY201" s="146"/>
      <c r="AZ201" s="146"/>
      <c r="BA201" s="182" t="str">
        <f>C201</f>
        <v>Vnitřní vrstvu tvoří polyetylen o tl. 2 mm; plní těsnící funkci, je v kontaktu s médiem, zároveň je značně otěru odolá (využití při sanaci kanalizačních výtlaků); úbytek jen 0,14 mm po 500.000 cyklech dle EN 295-3</v>
      </c>
      <c r="BB201" s="146"/>
      <c r="BC201" s="146"/>
      <c r="BD201" s="146"/>
      <c r="BE201" s="146"/>
      <c r="BF201" s="146"/>
      <c r="BG201" s="146"/>
      <c r="BH201" s="146"/>
    </row>
    <row r="202" spans="1:60" ht="21" outlineLevel="3" x14ac:dyDescent="0.25">
      <c r="A202" s="153"/>
      <c r="B202" s="154"/>
      <c r="C202" s="515" t="s">
        <v>1249</v>
      </c>
      <c r="D202" s="516"/>
      <c r="E202" s="516"/>
      <c r="F202" s="516"/>
      <c r="G202" s="516"/>
      <c r="H202" s="156"/>
      <c r="I202" s="156"/>
      <c r="J202" s="156"/>
      <c r="K202" s="156"/>
      <c r="L202" s="156"/>
      <c r="M202" s="156"/>
      <c r="N202" s="155"/>
      <c r="O202" s="155"/>
      <c r="P202" s="155"/>
      <c r="Q202" s="155"/>
      <c r="R202" s="156"/>
      <c r="S202" s="156"/>
      <c r="T202" s="156"/>
      <c r="U202" s="156"/>
      <c r="V202" s="156"/>
      <c r="W202" s="156"/>
      <c r="X202" s="156"/>
      <c r="Y202" s="156"/>
      <c r="Z202" s="146"/>
      <c r="AA202" s="146"/>
      <c r="AB202" s="146"/>
      <c r="AC202" s="146"/>
      <c r="AD202" s="146"/>
      <c r="AE202" s="146"/>
      <c r="AF202" s="146"/>
      <c r="AG202" s="146" t="s">
        <v>185</v>
      </c>
      <c r="AH202" s="146"/>
      <c r="AI202" s="146"/>
      <c r="AJ202" s="146"/>
      <c r="AK202" s="146"/>
      <c r="AL202" s="146"/>
      <c r="AM202" s="146"/>
      <c r="AN202" s="146"/>
      <c r="AO202" s="146"/>
      <c r="AP202" s="146"/>
      <c r="AQ202" s="146"/>
      <c r="AR202" s="146"/>
      <c r="AS202" s="146"/>
      <c r="AT202" s="146"/>
      <c r="AU202" s="146"/>
      <c r="AV202" s="146"/>
      <c r="AW202" s="146"/>
      <c r="AX202" s="146"/>
      <c r="AY202" s="146"/>
      <c r="AZ202" s="146"/>
      <c r="BA202" s="182" t="str">
        <f>C202</f>
        <v>Výztužnou vrstvu tvoří bezešvá tkaná vrstva z kevlarových (aramidových) vláken (min. 25% kevlarových vláken). Křižně zapletené axiální a radiální svazky vláken. Přenáší vnitřní tlak a zatahovací síly během zatahování vložky. Tloušťka vrstvy je 2 mm.</v>
      </c>
      <c r="BB202" s="146"/>
      <c r="BC202" s="146"/>
      <c r="BD202" s="146"/>
      <c r="BE202" s="146"/>
      <c r="BF202" s="146"/>
      <c r="BG202" s="146"/>
      <c r="BH202" s="146"/>
    </row>
    <row r="203" spans="1:60" outlineLevel="3" x14ac:dyDescent="0.25">
      <c r="A203" s="153"/>
      <c r="B203" s="154"/>
      <c r="C203" s="515" t="s">
        <v>1250</v>
      </c>
      <c r="D203" s="516"/>
      <c r="E203" s="516"/>
      <c r="F203" s="516"/>
      <c r="G203" s="516"/>
      <c r="H203" s="156"/>
      <c r="I203" s="156"/>
      <c r="J203" s="156"/>
      <c r="K203" s="156"/>
      <c r="L203" s="156"/>
      <c r="M203" s="156"/>
      <c r="N203" s="155"/>
      <c r="O203" s="155"/>
      <c r="P203" s="155"/>
      <c r="Q203" s="155"/>
      <c r="R203" s="156"/>
      <c r="S203" s="156"/>
      <c r="T203" s="156"/>
      <c r="U203" s="156"/>
      <c r="V203" s="156"/>
      <c r="W203" s="156"/>
      <c r="X203" s="156"/>
      <c r="Y203" s="156"/>
      <c r="Z203" s="146"/>
      <c r="AA203" s="146"/>
      <c r="AB203" s="146"/>
      <c r="AC203" s="146"/>
      <c r="AD203" s="146"/>
      <c r="AE203" s="146"/>
      <c r="AF203" s="146"/>
      <c r="AG203" s="146" t="s">
        <v>185</v>
      </c>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row>
    <row r="204" spans="1:60" outlineLevel="3" x14ac:dyDescent="0.25">
      <c r="A204" s="153"/>
      <c r="B204" s="154"/>
      <c r="C204" s="515" t="s">
        <v>1251</v>
      </c>
      <c r="D204" s="516"/>
      <c r="E204" s="516"/>
      <c r="F204" s="516"/>
      <c r="G204" s="516"/>
      <c r="H204" s="156"/>
      <c r="I204" s="156"/>
      <c r="J204" s="156"/>
      <c r="K204" s="156"/>
      <c r="L204" s="156"/>
      <c r="M204" s="156"/>
      <c r="N204" s="155"/>
      <c r="O204" s="155"/>
      <c r="P204" s="155"/>
      <c r="Q204" s="155"/>
      <c r="R204" s="156"/>
      <c r="S204" s="156"/>
      <c r="T204" s="156"/>
      <c r="U204" s="156"/>
      <c r="V204" s="156"/>
      <c r="W204" s="156"/>
      <c r="X204" s="156"/>
      <c r="Y204" s="156"/>
      <c r="Z204" s="146"/>
      <c r="AA204" s="146"/>
      <c r="AB204" s="146"/>
      <c r="AC204" s="146"/>
      <c r="AD204" s="146"/>
      <c r="AE204" s="146"/>
      <c r="AF204" s="146"/>
      <c r="AG204" s="146" t="s">
        <v>185</v>
      </c>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row>
    <row r="205" spans="1:60" outlineLevel="3" x14ac:dyDescent="0.25">
      <c r="A205" s="153"/>
      <c r="B205" s="154"/>
      <c r="C205" s="192" t="s">
        <v>1245</v>
      </c>
      <c r="D205" s="157"/>
      <c r="E205" s="158"/>
      <c r="F205" s="159"/>
      <c r="G205" s="159"/>
      <c r="H205" s="156"/>
      <c r="I205" s="156"/>
      <c r="J205" s="156"/>
      <c r="K205" s="156"/>
      <c r="L205" s="156"/>
      <c r="M205" s="156"/>
      <c r="N205" s="155"/>
      <c r="O205" s="155"/>
      <c r="P205" s="155"/>
      <c r="Q205" s="155"/>
      <c r="R205" s="156"/>
      <c r="S205" s="156"/>
      <c r="T205" s="156"/>
      <c r="U205" s="156"/>
      <c r="V205" s="156"/>
      <c r="W205" s="156"/>
      <c r="X205" s="156"/>
      <c r="Y205" s="156"/>
      <c r="Z205" s="146"/>
      <c r="AA205" s="146"/>
      <c r="AB205" s="146"/>
      <c r="AC205" s="146"/>
      <c r="AD205" s="146"/>
      <c r="AE205" s="146"/>
      <c r="AF205" s="146"/>
      <c r="AG205" s="146" t="s">
        <v>185</v>
      </c>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row>
    <row r="206" spans="1:60" ht="31.2" outlineLevel="3" x14ac:dyDescent="0.25">
      <c r="A206" s="153"/>
      <c r="B206" s="154"/>
      <c r="C206" s="515" t="s">
        <v>1252</v>
      </c>
      <c r="D206" s="516"/>
      <c r="E206" s="516"/>
      <c r="F206" s="516"/>
      <c r="G206" s="516"/>
      <c r="H206" s="156"/>
      <c r="I206" s="156"/>
      <c r="J206" s="156"/>
      <c r="K206" s="156"/>
      <c r="L206" s="156"/>
      <c r="M206" s="156"/>
      <c r="N206" s="155"/>
      <c r="O206" s="155"/>
      <c r="P206" s="155"/>
      <c r="Q206" s="155"/>
      <c r="R206" s="156"/>
      <c r="S206" s="156"/>
      <c r="T206" s="156"/>
      <c r="U206" s="156"/>
      <c r="V206" s="156"/>
      <c r="W206" s="156"/>
      <c r="X206" s="156"/>
      <c r="Y206" s="156"/>
      <c r="Z206" s="146"/>
      <c r="AA206" s="146"/>
      <c r="AB206" s="146"/>
      <c r="AC206" s="146"/>
      <c r="AD206" s="146"/>
      <c r="AE206" s="146"/>
      <c r="AF206" s="146"/>
      <c r="AG206" s="146" t="s">
        <v>185</v>
      </c>
      <c r="AH206" s="146"/>
      <c r="AI206" s="146"/>
      <c r="AJ206" s="146"/>
      <c r="AK206" s="146"/>
      <c r="AL206" s="146"/>
      <c r="AM206" s="146"/>
      <c r="AN206" s="146"/>
      <c r="AO206" s="146"/>
      <c r="AP206" s="146"/>
      <c r="AQ206" s="146"/>
      <c r="AR206" s="146"/>
      <c r="AS206" s="146"/>
      <c r="AT206" s="146"/>
      <c r="AU206" s="146"/>
      <c r="AV206" s="146"/>
      <c r="AW206" s="146"/>
      <c r="AX206" s="146"/>
      <c r="AY206" s="146"/>
      <c r="AZ206" s="146"/>
      <c r="BA206" s="182" t="str">
        <f>C206</f>
        <v>Maximální provozní tlak v přímých úsecích 16bar, s ohledem na lomy v trase je požadavek na 10bar. Sanace je plánovaná přes ohyby. Výrobce vložky musí garantovat možnost instalace přes  ohyby o poloměru 1,5xD. Minimální požadované provozní tlaky vložky v ohybech při instalaci do potrubí DN 200: 45° ohyb o poloměru 1,5xD ….. Min. 10 bar</v>
      </c>
      <c r="BB206" s="146"/>
      <c r="BC206" s="146"/>
      <c r="BD206" s="146"/>
      <c r="BE206" s="146"/>
      <c r="BF206" s="146"/>
      <c r="BG206" s="146"/>
      <c r="BH206" s="146"/>
    </row>
    <row r="207" spans="1:60" ht="21" outlineLevel="3" x14ac:dyDescent="0.25">
      <c r="A207" s="153"/>
      <c r="B207" s="154"/>
      <c r="C207" s="515" t="s">
        <v>1253</v>
      </c>
      <c r="D207" s="516"/>
      <c r="E207" s="516"/>
      <c r="F207" s="516"/>
      <c r="G207" s="516"/>
      <c r="H207" s="156"/>
      <c r="I207" s="156"/>
      <c r="J207" s="156"/>
      <c r="K207" s="156"/>
      <c r="L207" s="156"/>
      <c r="M207" s="156"/>
      <c r="N207" s="155"/>
      <c r="O207" s="155"/>
      <c r="P207" s="155"/>
      <c r="Q207" s="155"/>
      <c r="R207" s="156"/>
      <c r="S207" s="156"/>
      <c r="T207" s="156"/>
      <c r="U207" s="156"/>
      <c r="V207" s="156"/>
      <c r="W207" s="156"/>
      <c r="X207" s="156"/>
      <c r="Y207" s="156"/>
      <c r="Z207" s="146"/>
      <c r="AA207" s="146"/>
      <c r="AB207" s="146"/>
      <c r="AC207" s="146"/>
      <c r="AD207" s="146"/>
      <c r="AE207" s="146"/>
      <c r="AF207" s="146"/>
      <c r="AG207" s="146" t="s">
        <v>185</v>
      </c>
      <c r="AH207" s="146"/>
      <c r="AI207" s="146"/>
      <c r="AJ207" s="146"/>
      <c r="AK207" s="146"/>
      <c r="AL207" s="146"/>
      <c r="AM207" s="146"/>
      <c r="AN207" s="146"/>
      <c r="AO207" s="146"/>
      <c r="AP207" s="146"/>
      <c r="AQ207" s="146"/>
      <c r="AR207" s="146"/>
      <c r="AS207" s="146"/>
      <c r="AT207" s="146"/>
      <c r="AU207" s="146"/>
      <c r="AV207" s="146"/>
      <c r="AW207" s="146"/>
      <c r="AX207" s="146"/>
      <c r="AY207" s="146"/>
      <c r="AZ207" s="146"/>
      <c r="BA207" s="182" t="str">
        <f>C207</f>
        <v>Minimální zaručený destrukční tlak vložky 40 bar. Dodavatel/zhotovitel předloží inspekční certifikát dle EN 10204-3.2 o provedení destrukčního testu dle DVGW VP 643 (vložka se testuje na volno, bez opory).</v>
      </c>
      <c r="BB207" s="146"/>
      <c r="BC207" s="146"/>
      <c r="BD207" s="146"/>
      <c r="BE207" s="146"/>
      <c r="BF207" s="146"/>
      <c r="BG207" s="146"/>
      <c r="BH207" s="146"/>
    </row>
    <row r="208" spans="1:60" outlineLevel="3" x14ac:dyDescent="0.25">
      <c r="A208" s="153"/>
      <c r="B208" s="154"/>
      <c r="C208" s="192" t="s">
        <v>1245</v>
      </c>
      <c r="D208" s="157"/>
      <c r="E208" s="158"/>
      <c r="F208" s="159"/>
      <c r="G208" s="159"/>
      <c r="H208" s="156"/>
      <c r="I208" s="156"/>
      <c r="J208" s="156"/>
      <c r="K208" s="156"/>
      <c r="L208" s="156"/>
      <c r="M208" s="156"/>
      <c r="N208" s="155"/>
      <c r="O208" s="155"/>
      <c r="P208" s="155"/>
      <c r="Q208" s="155"/>
      <c r="R208" s="156"/>
      <c r="S208" s="156"/>
      <c r="T208" s="156"/>
      <c r="U208" s="156"/>
      <c r="V208" s="156"/>
      <c r="W208" s="156"/>
      <c r="X208" s="156"/>
      <c r="Y208" s="156"/>
      <c r="Z208" s="146"/>
      <c r="AA208" s="146"/>
      <c r="AB208" s="146"/>
      <c r="AC208" s="146"/>
      <c r="AD208" s="146"/>
      <c r="AE208" s="146"/>
      <c r="AF208" s="146"/>
      <c r="AG208" s="146" t="s">
        <v>185</v>
      </c>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row>
    <row r="209" spans="1:60" outlineLevel="3" x14ac:dyDescent="0.25">
      <c r="A209" s="153"/>
      <c r="B209" s="154"/>
      <c r="C209" s="515" t="s">
        <v>1254</v>
      </c>
      <c r="D209" s="516"/>
      <c r="E209" s="516"/>
      <c r="F209" s="516"/>
      <c r="G209" s="516"/>
      <c r="H209" s="156"/>
      <c r="I209" s="156"/>
      <c r="J209" s="156"/>
      <c r="K209" s="156"/>
      <c r="L209" s="156"/>
      <c r="M209" s="156"/>
      <c r="N209" s="155"/>
      <c r="O209" s="155"/>
      <c r="P209" s="155"/>
      <c r="Q209" s="155"/>
      <c r="R209" s="156"/>
      <c r="S209" s="156"/>
      <c r="T209" s="156"/>
      <c r="U209" s="156"/>
      <c r="V209" s="156"/>
      <c r="W209" s="156"/>
      <c r="X209" s="156"/>
      <c r="Y209" s="156"/>
      <c r="Z209" s="146"/>
      <c r="AA209" s="146"/>
      <c r="AB209" s="146"/>
      <c r="AC209" s="146"/>
      <c r="AD209" s="146"/>
      <c r="AE209" s="146"/>
      <c r="AF209" s="146"/>
      <c r="AG209" s="146" t="s">
        <v>185</v>
      </c>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row>
    <row r="210" spans="1:60" outlineLevel="1" x14ac:dyDescent="0.25">
      <c r="A210" s="175">
        <v>55</v>
      </c>
      <c r="B210" s="176" t="s">
        <v>1255</v>
      </c>
      <c r="C210" s="185" t="s">
        <v>1256</v>
      </c>
      <c r="D210" s="177" t="s">
        <v>290</v>
      </c>
      <c r="E210" s="178">
        <v>2</v>
      </c>
      <c r="F210" s="179"/>
      <c r="G210" s="180">
        <f>ROUND(E210*F210,2)</f>
        <v>0</v>
      </c>
      <c r="H210" s="179"/>
      <c r="I210" s="180">
        <f>ROUND(E210*H210,2)</f>
        <v>0</v>
      </c>
      <c r="J210" s="179"/>
      <c r="K210" s="180">
        <f>ROUND(E210*J210,2)</f>
        <v>0</v>
      </c>
      <c r="L210" s="180">
        <v>21</v>
      </c>
      <c r="M210" s="180">
        <f>G210*(1+L210/100)</f>
        <v>0</v>
      </c>
      <c r="N210" s="178">
        <v>0</v>
      </c>
      <c r="O210" s="178">
        <f>ROUND(E210*N210,2)</f>
        <v>0</v>
      </c>
      <c r="P210" s="178">
        <v>0</v>
      </c>
      <c r="Q210" s="178">
        <f>ROUND(E210*P210,2)</f>
        <v>0</v>
      </c>
      <c r="R210" s="180"/>
      <c r="S210" s="180" t="s">
        <v>179</v>
      </c>
      <c r="T210" s="181" t="s">
        <v>180</v>
      </c>
      <c r="U210" s="156">
        <v>0</v>
      </c>
      <c r="V210" s="156">
        <f>ROUND(E210*U210,2)</f>
        <v>0</v>
      </c>
      <c r="W210" s="156"/>
      <c r="X210" s="156" t="s">
        <v>253</v>
      </c>
      <c r="Y210" s="156" t="s">
        <v>182</v>
      </c>
      <c r="Z210" s="146"/>
      <c r="AA210" s="146"/>
      <c r="AB210" s="146"/>
      <c r="AC210" s="146"/>
      <c r="AD210" s="146"/>
      <c r="AE210" s="146"/>
      <c r="AF210" s="146"/>
      <c r="AG210" s="146" t="s">
        <v>254</v>
      </c>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row>
    <row r="211" spans="1:60" outlineLevel="1" x14ac:dyDescent="0.25">
      <c r="A211" s="168">
        <v>56</v>
      </c>
      <c r="B211" s="169" t="s">
        <v>1257</v>
      </c>
      <c r="C211" s="184" t="s">
        <v>1258</v>
      </c>
      <c r="D211" s="170" t="s">
        <v>290</v>
      </c>
      <c r="E211" s="171">
        <v>2</v>
      </c>
      <c r="F211" s="172"/>
      <c r="G211" s="173">
        <f>ROUND(E211*F211,2)</f>
        <v>0</v>
      </c>
      <c r="H211" s="172"/>
      <c r="I211" s="173">
        <f>ROUND(E211*H211,2)</f>
        <v>0</v>
      </c>
      <c r="J211" s="172"/>
      <c r="K211" s="173">
        <f>ROUND(E211*J211,2)</f>
        <v>0</v>
      </c>
      <c r="L211" s="173">
        <v>21</v>
      </c>
      <c r="M211" s="173">
        <f>G211*(1+L211/100)</f>
        <v>0</v>
      </c>
      <c r="N211" s="171">
        <v>0</v>
      </c>
      <c r="O211" s="171">
        <f>ROUND(E211*N211,2)</f>
        <v>0</v>
      </c>
      <c r="P211" s="171">
        <v>0</v>
      </c>
      <c r="Q211" s="171">
        <f>ROUND(E211*P211,2)</f>
        <v>0</v>
      </c>
      <c r="R211" s="173"/>
      <c r="S211" s="173" t="s">
        <v>179</v>
      </c>
      <c r="T211" s="174" t="s">
        <v>180</v>
      </c>
      <c r="U211" s="156">
        <v>0</v>
      </c>
      <c r="V211" s="156">
        <f>ROUND(E211*U211,2)</f>
        <v>0</v>
      </c>
      <c r="W211" s="156"/>
      <c r="X211" s="156" t="s">
        <v>253</v>
      </c>
      <c r="Y211" s="156" t="s">
        <v>182</v>
      </c>
      <c r="Z211" s="146"/>
      <c r="AA211" s="146"/>
      <c r="AB211" s="146"/>
      <c r="AC211" s="146"/>
      <c r="AD211" s="146"/>
      <c r="AE211" s="146"/>
      <c r="AF211" s="146"/>
      <c r="AG211" s="146" t="s">
        <v>254</v>
      </c>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row>
    <row r="212" spans="1:60" outlineLevel="2" x14ac:dyDescent="0.25">
      <c r="A212" s="153"/>
      <c r="B212" s="154"/>
      <c r="C212" s="513" t="s">
        <v>1259</v>
      </c>
      <c r="D212" s="514"/>
      <c r="E212" s="514"/>
      <c r="F212" s="514"/>
      <c r="G212" s="514"/>
      <c r="H212" s="156"/>
      <c r="I212" s="156"/>
      <c r="J212" s="156"/>
      <c r="K212" s="156"/>
      <c r="L212" s="156"/>
      <c r="M212" s="156"/>
      <c r="N212" s="155"/>
      <c r="O212" s="155"/>
      <c r="P212" s="155"/>
      <c r="Q212" s="155"/>
      <c r="R212" s="156"/>
      <c r="S212" s="156"/>
      <c r="T212" s="156"/>
      <c r="U212" s="156"/>
      <c r="V212" s="156"/>
      <c r="W212" s="156"/>
      <c r="X212" s="156"/>
      <c r="Y212" s="156"/>
      <c r="Z212" s="146"/>
      <c r="AA212" s="146"/>
      <c r="AB212" s="146"/>
      <c r="AC212" s="146"/>
      <c r="AD212" s="146"/>
      <c r="AE212" s="146"/>
      <c r="AF212" s="146"/>
      <c r="AG212" s="146" t="s">
        <v>185</v>
      </c>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row>
    <row r="213" spans="1:60" outlineLevel="1" x14ac:dyDescent="0.25">
      <c r="A213" s="175">
        <v>57</v>
      </c>
      <c r="B213" s="176" t="s">
        <v>1260</v>
      </c>
      <c r="C213" s="185" t="s">
        <v>1261</v>
      </c>
      <c r="D213" s="177" t="s">
        <v>178</v>
      </c>
      <c r="E213" s="178">
        <v>1</v>
      </c>
      <c r="F213" s="179"/>
      <c r="G213" s="180">
        <f>ROUND(E213*F213,2)</f>
        <v>0</v>
      </c>
      <c r="H213" s="179"/>
      <c r="I213" s="180">
        <f>ROUND(E213*H213,2)</f>
        <v>0</v>
      </c>
      <c r="J213" s="179"/>
      <c r="K213" s="180">
        <f>ROUND(E213*J213,2)</f>
        <v>0</v>
      </c>
      <c r="L213" s="180">
        <v>21</v>
      </c>
      <c r="M213" s="180">
        <f>G213*(1+L213/100)</f>
        <v>0</v>
      </c>
      <c r="N213" s="178">
        <v>0</v>
      </c>
      <c r="O213" s="178">
        <f>ROUND(E213*N213,2)</f>
        <v>0</v>
      </c>
      <c r="P213" s="178">
        <v>0</v>
      </c>
      <c r="Q213" s="178">
        <f>ROUND(E213*P213,2)</f>
        <v>0</v>
      </c>
      <c r="R213" s="180"/>
      <c r="S213" s="180" t="s">
        <v>179</v>
      </c>
      <c r="T213" s="181" t="s">
        <v>180</v>
      </c>
      <c r="U213" s="156">
        <v>0</v>
      </c>
      <c r="V213" s="156">
        <f>ROUND(E213*U213,2)</f>
        <v>0</v>
      </c>
      <c r="W213" s="156"/>
      <c r="X213" s="156" t="s">
        <v>253</v>
      </c>
      <c r="Y213" s="156" t="s">
        <v>182</v>
      </c>
      <c r="Z213" s="146"/>
      <c r="AA213" s="146"/>
      <c r="AB213" s="146"/>
      <c r="AC213" s="146"/>
      <c r="AD213" s="146"/>
      <c r="AE213" s="146"/>
      <c r="AF213" s="146"/>
      <c r="AG213" s="146" t="s">
        <v>254</v>
      </c>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row>
    <row r="214" spans="1:60" outlineLevel="1" x14ac:dyDescent="0.25">
      <c r="A214" s="168">
        <v>58</v>
      </c>
      <c r="B214" s="169" t="s">
        <v>1262</v>
      </c>
      <c r="C214" s="184" t="s">
        <v>1263</v>
      </c>
      <c r="D214" s="170" t="s">
        <v>178</v>
      </c>
      <c r="E214" s="171">
        <v>1</v>
      </c>
      <c r="F214" s="172"/>
      <c r="G214" s="173">
        <f>ROUND(E214*F214,2)</f>
        <v>0</v>
      </c>
      <c r="H214" s="172"/>
      <c r="I214" s="173">
        <f>ROUND(E214*H214,2)</f>
        <v>0</v>
      </c>
      <c r="J214" s="172"/>
      <c r="K214" s="173">
        <f>ROUND(E214*J214,2)</f>
        <v>0</v>
      </c>
      <c r="L214" s="173">
        <v>21</v>
      </c>
      <c r="M214" s="173">
        <f>G214*(1+L214/100)</f>
        <v>0</v>
      </c>
      <c r="N214" s="171">
        <v>0</v>
      </c>
      <c r="O214" s="171">
        <f>ROUND(E214*N214,2)</f>
        <v>0</v>
      </c>
      <c r="P214" s="171">
        <v>0</v>
      </c>
      <c r="Q214" s="171">
        <f>ROUND(E214*P214,2)</f>
        <v>0</v>
      </c>
      <c r="R214" s="173"/>
      <c r="S214" s="173" t="s">
        <v>179</v>
      </c>
      <c r="T214" s="174" t="s">
        <v>180</v>
      </c>
      <c r="U214" s="156">
        <v>0</v>
      </c>
      <c r="V214" s="156">
        <f>ROUND(E214*U214,2)</f>
        <v>0</v>
      </c>
      <c r="W214" s="156"/>
      <c r="X214" s="156" t="s">
        <v>253</v>
      </c>
      <c r="Y214" s="156" t="s">
        <v>182</v>
      </c>
      <c r="Z214" s="146"/>
      <c r="AA214" s="146"/>
      <c r="AB214" s="146"/>
      <c r="AC214" s="146"/>
      <c r="AD214" s="146"/>
      <c r="AE214" s="146"/>
      <c r="AF214" s="146"/>
      <c r="AG214" s="146" t="s">
        <v>254</v>
      </c>
      <c r="AH214" s="146"/>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row>
    <row r="215" spans="1:60" outlineLevel="2" x14ac:dyDescent="0.25">
      <c r="A215" s="153"/>
      <c r="B215" s="154"/>
      <c r="C215" s="513" t="s">
        <v>1264</v>
      </c>
      <c r="D215" s="514"/>
      <c r="E215" s="514"/>
      <c r="F215" s="514"/>
      <c r="G215" s="514"/>
      <c r="H215" s="156"/>
      <c r="I215" s="156"/>
      <c r="J215" s="156"/>
      <c r="K215" s="156"/>
      <c r="L215" s="156"/>
      <c r="M215" s="156"/>
      <c r="N215" s="155"/>
      <c r="O215" s="155"/>
      <c r="P215" s="155"/>
      <c r="Q215" s="155"/>
      <c r="R215" s="156"/>
      <c r="S215" s="156"/>
      <c r="T215" s="156"/>
      <c r="U215" s="156"/>
      <c r="V215" s="156"/>
      <c r="W215" s="156"/>
      <c r="X215" s="156"/>
      <c r="Y215" s="156"/>
      <c r="Z215" s="146"/>
      <c r="AA215" s="146"/>
      <c r="AB215" s="146"/>
      <c r="AC215" s="146"/>
      <c r="AD215" s="146"/>
      <c r="AE215" s="146"/>
      <c r="AF215" s="146"/>
      <c r="AG215" s="146" t="s">
        <v>185</v>
      </c>
      <c r="AH215" s="146"/>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row>
    <row r="216" spans="1:60" outlineLevel="1" x14ac:dyDescent="0.25">
      <c r="A216" s="168">
        <v>59</v>
      </c>
      <c r="B216" s="169" t="s">
        <v>1265</v>
      </c>
      <c r="C216" s="184" t="s">
        <v>1266</v>
      </c>
      <c r="D216" s="170" t="s">
        <v>178</v>
      </c>
      <c r="E216" s="171">
        <v>1</v>
      </c>
      <c r="F216" s="172"/>
      <c r="G216" s="173">
        <f>ROUND(E216*F216,2)</f>
        <v>0</v>
      </c>
      <c r="H216" s="172"/>
      <c r="I216" s="173">
        <f>ROUND(E216*H216,2)</f>
        <v>0</v>
      </c>
      <c r="J216" s="172"/>
      <c r="K216" s="173">
        <f>ROUND(E216*J216,2)</f>
        <v>0</v>
      </c>
      <c r="L216" s="173">
        <v>21</v>
      </c>
      <c r="M216" s="173">
        <f>G216*(1+L216/100)</f>
        <v>0</v>
      </c>
      <c r="N216" s="171">
        <v>0</v>
      </c>
      <c r="O216" s="171">
        <f>ROUND(E216*N216,2)</f>
        <v>0</v>
      </c>
      <c r="P216" s="171">
        <v>0</v>
      </c>
      <c r="Q216" s="171">
        <f>ROUND(E216*P216,2)</f>
        <v>0</v>
      </c>
      <c r="R216" s="173"/>
      <c r="S216" s="173" t="s">
        <v>179</v>
      </c>
      <c r="T216" s="174" t="s">
        <v>180</v>
      </c>
      <c r="U216" s="156">
        <v>0</v>
      </c>
      <c r="V216" s="156">
        <f>ROUND(E216*U216,2)</f>
        <v>0</v>
      </c>
      <c r="W216" s="156"/>
      <c r="X216" s="156" t="s">
        <v>253</v>
      </c>
      <c r="Y216" s="156" t="s">
        <v>182</v>
      </c>
      <c r="Z216" s="146"/>
      <c r="AA216" s="146"/>
      <c r="AB216" s="146"/>
      <c r="AC216" s="146"/>
      <c r="AD216" s="146"/>
      <c r="AE216" s="146"/>
      <c r="AF216" s="146"/>
      <c r="AG216" s="146" t="s">
        <v>254</v>
      </c>
      <c r="AH216" s="146"/>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row>
    <row r="217" spans="1:60" outlineLevel="2" x14ac:dyDescent="0.25">
      <c r="A217" s="153"/>
      <c r="B217" s="154"/>
      <c r="C217" s="513" t="s">
        <v>1264</v>
      </c>
      <c r="D217" s="514"/>
      <c r="E217" s="514"/>
      <c r="F217" s="514"/>
      <c r="G217" s="514"/>
      <c r="H217" s="156"/>
      <c r="I217" s="156"/>
      <c r="J217" s="156"/>
      <c r="K217" s="156"/>
      <c r="L217" s="156"/>
      <c r="M217" s="156"/>
      <c r="N217" s="155"/>
      <c r="O217" s="155"/>
      <c r="P217" s="155"/>
      <c r="Q217" s="155"/>
      <c r="R217" s="156"/>
      <c r="S217" s="156"/>
      <c r="T217" s="156"/>
      <c r="U217" s="156"/>
      <c r="V217" s="156"/>
      <c r="W217" s="156"/>
      <c r="X217" s="156"/>
      <c r="Y217" s="156"/>
      <c r="Z217" s="146"/>
      <c r="AA217" s="146"/>
      <c r="AB217" s="146"/>
      <c r="AC217" s="146"/>
      <c r="AD217" s="146"/>
      <c r="AE217" s="146"/>
      <c r="AF217" s="146"/>
      <c r="AG217" s="146" t="s">
        <v>185</v>
      </c>
      <c r="AH217" s="146"/>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row>
    <row r="218" spans="1:60" x14ac:dyDescent="0.25">
      <c r="A218" s="161" t="s">
        <v>174</v>
      </c>
      <c r="B218" s="162" t="s">
        <v>128</v>
      </c>
      <c r="C218" s="183" t="s">
        <v>129</v>
      </c>
      <c r="D218" s="163"/>
      <c r="E218" s="164"/>
      <c r="F218" s="165"/>
      <c r="G218" s="165">
        <f>SUMIF(AG219:AG230,"&lt;&gt;NOR",G219:G230)</f>
        <v>0</v>
      </c>
      <c r="H218" s="165"/>
      <c r="I218" s="165">
        <f>SUM(I219:I230)</f>
        <v>0</v>
      </c>
      <c r="J218" s="165"/>
      <c r="K218" s="165">
        <f>SUM(K219:K230)</f>
        <v>0</v>
      </c>
      <c r="L218" s="165"/>
      <c r="M218" s="165">
        <f>SUM(M219:M230)</f>
        <v>0</v>
      </c>
      <c r="N218" s="164"/>
      <c r="O218" s="164">
        <f>SUM(O219:O230)</f>
        <v>0.05</v>
      </c>
      <c r="P218" s="164"/>
      <c r="Q218" s="164">
        <f>SUM(Q219:Q230)</f>
        <v>0</v>
      </c>
      <c r="R218" s="165"/>
      <c r="S218" s="165"/>
      <c r="T218" s="166"/>
      <c r="U218" s="160"/>
      <c r="V218" s="160">
        <f>SUM(V219:V230)</f>
        <v>2.08</v>
      </c>
      <c r="W218" s="160"/>
      <c r="X218" s="160"/>
      <c r="Y218" s="160"/>
      <c r="AG218" t="s">
        <v>175</v>
      </c>
    </row>
    <row r="219" spans="1:60" ht="20.399999999999999" outlineLevel="1" x14ac:dyDescent="0.25">
      <c r="A219" s="168">
        <v>60</v>
      </c>
      <c r="B219" s="169" t="s">
        <v>1267</v>
      </c>
      <c r="C219" s="184" t="s">
        <v>1268</v>
      </c>
      <c r="D219" s="170" t="s">
        <v>257</v>
      </c>
      <c r="E219" s="171">
        <v>2</v>
      </c>
      <c r="F219" s="172"/>
      <c r="G219" s="173">
        <f>ROUND(E219*F219,2)</f>
        <v>0</v>
      </c>
      <c r="H219" s="172"/>
      <c r="I219" s="173">
        <f>ROUND(E219*H219,2)</f>
        <v>0</v>
      </c>
      <c r="J219" s="172"/>
      <c r="K219" s="173">
        <f>ROUND(E219*J219,2)</f>
        <v>0</v>
      </c>
      <c r="L219" s="173">
        <v>21</v>
      </c>
      <c r="M219" s="173">
        <f>G219*(1+L219/100)</f>
        <v>0</v>
      </c>
      <c r="N219" s="171">
        <v>2.81E-3</v>
      </c>
      <c r="O219" s="171">
        <f>ROUND(E219*N219,2)</f>
        <v>0.01</v>
      </c>
      <c r="P219" s="171">
        <v>0</v>
      </c>
      <c r="Q219" s="171">
        <f>ROUND(E219*P219,2)</f>
        <v>0</v>
      </c>
      <c r="R219" s="173" t="s">
        <v>430</v>
      </c>
      <c r="S219" s="173" t="s">
        <v>266</v>
      </c>
      <c r="T219" s="174" t="s">
        <v>266</v>
      </c>
      <c r="U219" s="156">
        <v>1.04</v>
      </c>
      <c r="V219" s="156">
        <f>ROUND(E219*U219,2)</f>
        <v>2.08</v>
      </c>
      <c r="W219" s="156"/>
      <c r="X219" s="156" t="s">
        <v>253</v>
      </c>
      <c r="Y219" s="156" t="s">
        <v>182</v>
      </c>
      <c r="Z219" s="146"/>
      <c r="AA219" s="146"/>
      <c r="AB219" s="146"/>
      <c r="AC219" s="146"/>
      <c r="AD219" s="146"/>
      <c r="AE219" s="146"/>
      <c r="AF219" s="146"/>
      <c r="AG219" s="146" t="s">
        <v>254</v>
      </c>
      <c r="AH219" s="146"/>
      <c r="AI219" s="146"/>
      <c r="AJ219" s="146"/>
      <c r="AK219" s="146"/>
      <c r="AL219" s="146"/>
      <c r="AM219" s="146"/>
      <c r="AN219" s="146"/>
      <c r="AO219" s="146"/>
      <c r="AP219" s="146"/>
      <c r="AQ219" s="146"/>
      <c r="AR219" s="146"/>
      <c r="AS219" s="146"/>
      <c r="AT219" s="146"/>
      <c r="AU219" s="146"/>
      <c r="AV219" s="146"/>
      <c r="AW219" s="146"/>
      <c r="AX219" s="146"/>
      <c r="AY219" s="146"/>
      <c r="AZ219" s="146"/>
      <c r="BA219" s="146"/>
      <c r="BB219" s="146"/>
      <c r="BC219" s="146"/>
      <c r="BD219" s="146"/>
      <c r="BE219" s="146"/>
      <c r="BF219" s="146"/>
      <c r="BG219" s="146"/>
      <c r="BH219" s="146"/>
    </row>
    <row r="220" spans="1:60" outlineLevel="2" x14ac:dyDescent="0.25">
      <c r="A220" s="153"/>
      <c r="B220" s="154"/>
      <c r="C220" s="191" t="s">
        <v>1269</v>
      </c>
      <c r="D220" s="189"/>
      <c r="E220" s="190">
        <v>2</v>
      </c>
      <c r="F220" s="156"/>
      <c r="G220" s="156"/>
      <c r="H220" s="156"/>
      <c r="I220" s="156"/>
      <c r="J220" s="156"/>
      <c r="K220" s="156"/>
      <c r="L220" s="156"/>
      <c r="M220" s="156"/>
      <c r="N220" s="155"/>
      <c r="O220" s="155"/>
      <c r="P220" s="155"/>
      <c r="Q220" s="155"/>
      <c r="R220" s="156"/>
      <c r="S220" s="156"/>
      <c r="T220" s="156"/>
      <c r="U220" s="156"/>
      <c r="V220" s="156"/>
      <c r="W220" s="156"/>
      <c r="X220" s="156"/>
      <c r="Y220" s="156"/>
      <c r="Z220" s="146"/>
      <c r="AA220" s="146"/>
      <c r="AB220" s="146"/>
      <c r="AC220" s="146"/>
      <c r="AD220" s="146"/>
      <c r="AE220" s="146"/>
      <c r="AF220" s="146"/>
      <c r="AG220" s="146" t="s">
        <v>271</v>
      </c>
      <c r="AH220" s="146">
        <v>0</v>
      </c>
      <c r="AI220" s="146"/>
      <c r="AJ220" s="146"/>
      <c r="AK220" s="146"/>
      <c r="AL220" s="146"/>
      <c r="AM220" s="146"/>
      <c r="AN220" s="146"/>
      <c r="AO220" s="146"/>
      <c r="AP220" s="146"/>
      <c r="AQ220" s="146"/>
      <c r="AR220" s="146"/>
      <c r="AS220" s="146"/>
      <c r="AT220" s="146"/>
      <c r="AU220" s="146"/>
      <c r="AV220" s="146"/>
      <c r="AW220" s="146"/>
      <c r="AX220" s="146"/>
      <c r="AY220" s="146"/>
      <c r="AZ220" s="146"/>
      <c r="BA220" s="146"/>
      <c r="BB220" s="146"/>
      <c r="BC220" s="146"/>
      <c r="BD220" s="146"/>
      <c r="BE220" s="146"/>
      <c r="BF220" s="146"/>
      <c r="BG220" s="146"/>
      <c r="BH220" s="146"/>
    </row>
    <row r="221" spans="1:60" outlineLevel="1" x14ac:dyDescent="0.25">
      <c r="A221" s="168">
        <v>61</v>
      </c>
      <c r="B221" s="169" t="s">
        <v>1270</v>
      </c>
      <c r="C221" s="184" t="s">
        <v>1271</v>
      </c>
      <c r="D221" s="170" t="s">
        <v>1019</v>
      </c>
      <c r="E221" s="171">
        <v>12</v>
      </c>
      <c r="F221" s="172"/>
      <c r="G221" s="173">
        <f>ROUND(E221*F221,2)</f>
        <v>0</v>
      </c>
      <c r="H221" s="172"/>
      <c r="I221" s="173">
        <f>ROUND(E221*H221,2)</f>
        <v>0</v>
      </c>
      <c r="J221" s="172"/>
      <c r="K221" s="173">
        <f>ROUND(E221*J221,2)</f>
        <v>0</v>
      </c>
      <c r="L221" s="173">
        <v>21</v>
      </c>
      <c r="M221" s="173">
        <f>G221*(1+L221/100)</f>
        <v>0</v>
      </c>
      <c r="N221" s="171">
        <v>0</v>
      </c>
      <c r="O221" s="171">
        <f>ROUND(E221*N221,2)</f>
        <v>0</v>
      </c>
      <c r="P221" s="171">
        <v>0</v>
      </c>
      <c r="Q221" s="171">
        <f>ROUND(E221*P221,2)</f>
        <v>0</v>
      </c>
      <c r="R221" s="173"/>
      <c r="S221" s="173" t="s">
        <v>179</v>
      </c>
      <c r="T221" s="174" t="s">
        <v>180</v>
      </c>
      <c r="U221" s="156">
        <v>0</v>
      </c>
      <c r="V221" s="156">
        <f>ROUND(E221*U221,2)</f>
        <v>0</v>
      </c>
      <c r="W221" s="156"/>
      <c r="X221" s="156" t="s">
        <v>253</v>
      </c>
      <c r="Y221" s="156" t="s">
        <v>182</v>
      </c>
      <c r="Z221" s="146"/>
      <c r="AA221" s="146"/>
      <c r="AB221" s="146"/>
      <c r="AC221" s="146"/>
      <c r="AD221" s="146"/>
      <c r="AE221" s="146"/>
      <c r="AF221" s="146"/>
      <c r="AG221" s="146" t="s">
        <v>267</v>
      </c>
      <c r="AH221" s="146"/>
      <c r="AI221" s="146"/>
      <c r="AJ221" s="146"/>
      <c r="AK221" s="146"/>
      <c r="AL221" s="146"/>
      <c r="AM221" s="146"/>
      <c r="AN221" s="146"/>
      <c r="AO221" s="146"/>
      <c r="AP221" s="146"/>
      <c r="AQ221" s="146"/>
      <c r="AR221" s="146"/>
      <c r="AS221" s="146"/>
      <c r="AT221" s="146"/>
      <c r="AU221" s="146"/>
      <c r="AV221" s="146"/>
      <c r="AW221" s="146"/>
      <c r="AX221" s="146"/>
      <c r="AY221" s="146"/>
      <c r="AZ221" s="146"/>
      <c r="BA221" s="146"/>
      <c r="BB221" s="146"/>
      <c r="BC221" s="146"/>
      <c r="BD221" s="146"/>
      <c r="BE221" s="146"/>
      <c r="BF221" s="146"/>
      <c r="BG221" s="146"/>
      <c r="BH221" s="146"/>
    </row>
    <row r="222" spans="1:60" outlineLevel="2" x14ac:dyDescent="0.25">
      <c r="A222" s="153"/>
      <c r="B222" s="154"/>
      <c r="C222" s="513" t="s">
        <v>1020</v>
      </c>
      <c r="D222" s="514"/>
      <c r="E222" s="514"/>
      <c r="F222" s="514"/>
      <c r="G222" s="514"/>
      <c r="H222" s="156"/>
      <c r="I222" s="156"/>
      <c r="J222" s="156"/>
      <c r="K222" s="156"/>
      <c r="L222" s="156"/>
      <c r="M222" s="156"/>
      <c r="N222" s="155"/>
      <c r="O222" s="155"/>
      <c r="P222" s="155"/>
      <c r="Q222" s="155"/>
      <c r="R222" s="156"/>
      <c r="S222" s="156"/>
      <c r="T222" s="156"/>
      <c r="U222" s="156"/>
      <c r="V222" s="156"/>
      <c r="W222" s="156"/>
      <c r="X222" s="156"/>
      <c r="Y222" s="156"/>
      <c r="Z222" s="146"/>
      <c r="AA222" s="146"/>
      <c r="AB222" s="146"/>
      <c r="AC222" s="146"/>
      <c r="AD222" s="146"/>
      <c r="AE222" s="146"/>
      <c r="AF222" s="146"/>
      <c r="AG222" s="146" t="s">
        <v>185</v>
      </c>
      <c r="AH222" s="146"/>
      <c r="AI222" s="146"/>
      <c r="AJ222" s="146"/>
      <c r="AK222" s="146"/>
      <c r="AL222" s="146"/>
      <c r="AM222" s="146"/>
      <c r="AN222" s="146"/>
      <c r="AO222" s="146"/>
      <c r="AP222" s="146"/>
      <c r="AQ222" s="146"/>
      <c r="AR222" s="146"/>
      <c r="AS222" s="146"/>
      <c r="AT222" s="146"/>
      <c r="AU222" s="146"/>
      <c r="AV222" s="146"/>
      <c r="AW222" s="146"/>
      <c r="AX222" s="146"/>
      <c r="AY222" s="146"/>
      <c r="AZ222" s="146"/>
      <c r="BA222" s="146"/>
      <c r="BB222" s="146"/>
      <c r="BC222" s="146"/>
      <c r="BD222" s="146"/>
      <c r="BE222" s="146"/>
      <c r="BF222" s="146"/>
      <c r="BG222" s="146"/>
      <c r="BH222" s="146"/>
    </row>
    <row r="223" spans="1:60" outlineLevel="1" x14ac:dyDescent="0.25">
      <c r="A223" s="168">
        <v>62</v>
      </c>
      <c r="B223" s="169" t="s">
        <v>1272</v>
      </c>
      <c r="C223" s="184" t="s">
        <v>1273</v>
      </c>
      <c r="D223" s="170" t="s">
        <v>290</v>
      </c>
      <c r="E223" s="171">
        <v>11</v>
      </c>
      <c r="F223" s="172"/>
      <c r="G223" s="173">
        <f>ROUND(E223*F223,2)</f>
        <v>0</v>
      </c>
      <c r="H223" s="172"/>
      <c r="I223" s="173">
        <f>ROUND(E223*H223,2)</f>
        <v>0</v>
      </c>
      <c r="J223" s="172"/>
      <c r="K223" s="173">
        <f>ROUND(E223*J223,2)</f>
        <v>0</v>
      </c>
      <c r="L223" s="173">
        <v>21</v>
      </c>
      <c r="M223" s="173">
        <f>G223*(1+L223/100)</f>
        <v>0</v>
      </c>
      <c r="N223" s="171">
        <v>0</v>
      </c>
      <c r="O223" s="171">
        <f>ROUND(E223*N223,2)</f>
        <v>0</v>
      </c>
      <c r="P223" s="171">
        <v>0</v>
      </c>
      <c r="Q223" s="171">
        <f>ROUND(E223*P223,2)</f>
        <v>0</v>
      </c>
      <c r="R223" s="173"/>
      <c r="S223" s="173" t="s">
        <v>179</v>
      </c>
      <c r="T223" s="174" t="s">
        <v>180</v>
      </c>
      <c r="U223" s="156">
        <v>0</v>
      </c>
      <c r="V223" s="156">
        <f>ROUND(E223*U223,2)</f>
        <v>0</v>
      </c>
      <c r="W223" s="156"/>
      <c r="X223" s="156" t="s">
        <v>253</v>
      </c>
      <c r="Y223" s="156" t="s">
        <v>182</v>
      </c>
      <c r="Z223" s="146"/>
      <c r="AA223" s="146"/>
      <c r="AB223" s="146"/>
      <c r="AC223" s="146"/>
      <c r="AD223" s="146"/>
      <c r="AE223" s="146"/>
      <c r="AF223" s="146"/>
      <c r="AG223" s="146" t="s">
        <v>267</v>
      </c>
      <c r="AH223" s="146"/>
      <c r="AI223" s="146"/>
      <c r="AJ223" s="146"/>
      <c r="AK223" s="146"/>
      <c r="AL223" s="146"/>
      <c r="AM223" s="146"/>
      <c r="AN223" s="146"/>
      <c r="AO223" s="146"/>
      <c r="AP223" s="146"/>
      <c r="AQ223" s="146"/>
      <c r="AR223" s="146"/>
      <c r="AS223" s="146"/>
      <c r="AT223" s="146"/>
      <c r="AU223" s="146"/>
      <c r="AV223" s="146"/>
      <c r="AW223" s="146"/>
      <c r="AX223" s="146"/>
      <c r="AY223" s="146"/>
      <c r="AZ223" s="146"/>
      <c r="BA223" s="146"/>
      <c r="BB223" s="146"/>
      <c r="BC223" s="146"/>
      <c r="BD223" s="146"/>
      <c r="BE223" s="146"/>
      <c r="BF223" s="146"/>
      <c r="BG223" s="146"/>
      <c r="BH223" s="146"/>
    </row>
    <row r="224" spans="1:60" outlineLevel="2" x14ac:dyDescent="0.25">
      <c r="A224" s="153"/>
      <c r="B224" s="154"/>
      <c r="C224" s="513" t="s">
        <v>1274</v>
      </c>
      <c r="D224" s="514"/>
      <c r="E224" s="514"/>
      <c r="F224" s="514"/>
      <c r="G224" s="514"/>
      <c r="H224" s="156"/>
      <c r="I224" s="156"/>
      <c r="J224" s="156"/>
      <c r="K224" s="156"/>
      <c r="L224" s="156"/>
      <c r="M224" s="156"/>
      <c r="N224" s="155"/>
      <c r="O224" s="155"/>
      <c r="P224" s="155"/>
      <c r="Q224" s="155"/>
      <c r="R224" s="156"/>
      <c r="S224" s="156"/>
      <c r="T224" s="156"/>
      <c r="U224" s="156"/>
      <c r="V224" s="156"/>
      <c r="W224" s="156"/>
      <c r="X224" s="156"/>
      <c r="Y224" s="156"/>
      <c r="Z224" s="146"/>
      <c r="AA224" s="146"/>
      <c r="AB224" s="146"/>
      <c r="AC224" s="146"/>
      <c r="AD224" s="146"/>
      <c r="AE224" s="146"/>
      <c r="AF224" s="146"/>
      <c r="AG224" s="146" t="s">
        <v>185</v>
      </c>
      <c r="AH224" s="146"/>
      <c r="AI224" s="146"/>
      <c r="AJ224" s="146"/>
      <c r="AK224" s="146"/>
      <c r="AL224" s="146"/>
      <c r="AM224" s="146"/>
      <c r="AN224" s="146"/>
      <c r="AO224" s="146"/>
      <c r="AP224" s="146"/>
      <c r="AQ224" s="146"/>
      <c r="AR224" s="146"/>
      <c r="AS224" s="146"/>
      <c r="AT224" s="146"/>
      <c r="AU224" s="146"/>
      <c r="AV224" s="146"/>
      <c r="AW224" s="146"/>
      <c r="AX224" s="146"/>
      <c r="AY224" s="146"/>
      <c r="AZ224" s="146"/>
      <c r="BA224" s="182" t="str">
        <f>C224</f>
        <v>Na stavbě před objednáním ověřit materiál, dimenzi a ovalitu potrubí, na které se bude spojka montovat. PN16</v>
      </c>
      <c r="BB224" s="146"/>
      <c r="BC224" s="146"/>
      <c r="BD224" s="146"/>
      <c r="BE224" s="146"/>
      <c r="BF224" s="146"/>
      <c r="BG224" s="146"/>
      <c r="BH224" s="146"/>
    </row>
    <row r="225" spans="1:60" outlineLevel="1" x14ac:dyDescent="0.25">
      <c r="A225" s="168">
        <v>63</v>
      </c>
      <c r="B225" s="169" t="s">
        <v>1275</v>
      </c>
      <c r="C225" s="184" t="s">
        <v>1276</v>
      </c>
      <c r="D225" s="170" t="s">
        <v>290</v>
      </c>
      <c r="E225" s="171">
        <v>5</v>
      </c>
      <c r="F225" s="172"/>
      <c r="G225" s="173">
        <f>ROUND(E225*F225,2)</f>
        <v>0</v>
      </c>
      <c r="H225" s="172"/>
      <c r="I225" s="173">
        <f>ROUND(E225*H225,2)</f>
        <v>0</v>
      </c>
      <c r="J225" s="172"/>
      <c r="K225" s="173">
        <f>ROUND(E225*J225,2)</f>
        <v>0</v>
      </c>
      <c r="L225" s="173">
        <v>21</v>
      </c>
      <c r="M225" s="173">
        <f>G225*(1+L225/100)</f>
        <v>0</v>
      </c>
      <c r="N225" s="171">
        <v>0</v>
      </c>
      <c r="O225" s="171">
        <f>ROUND(E225*N225,2)</f>
        <v>0</v>
      </c>
      <c r="P225" s="171">
        <v>0</v>
      </c>
      <c r="Q225" s="171">
        <f>ROUND(E225*P225,2)</f>
        <v>0</v>
      </c>
      <c r="R225" s="173"/>
      <c r="S225" s="173" t="s">
        <v>179</v>
      </c>
      <c r="T225" s="174" t="s">
        <v>180</v>
      </c>
      <c r="U225" s="156">
        <v>0</v>
      </c>
      <c r="V225" s="156">
        <f>ROUND(E225*U225,2)</f>
        <v>0</v>
      </c>
      <c r="W225" s="156"/>
      <c r="X225" s="156" t="s">
        <v>253</v>
      </c>
      <c r="Y225" s="156" t="s">
        <v>182</v>
      </c>
      <c r="Z225" s="146"/>
      <c r="AA225" s="146"/>
      <c r="AB225" s="146"/>
      <c r="AC225" s="146"/>
      <c r="AD225" s="146"/>
      <c r="AE225" s="146"/>
      <c r="AF225" s="146"/>
      <c r="AG225" s="146" t="s">
        <v>267</v>
      </c>
      <c r="AH225" s="146"/>
      <c r="AI225" s="146"/>
      <c r="AJ225" s="146"/>
      <c r="AK225" s="146"/>
      <c r="AL225" s="146"/>
      <c r="AM225" s="146"/>
      <c r="AN225" s="146"/>
      <c r="AO225" s="146"/>
      <c r="AP225" s="146"/>
      <c r="AQ225" s="146"/>
      <c r="AR225" s="146"/>
      <c r="AS225" s="146"/>
      <c r="AT225" s="146"/>
      <c r="AU225" s="146"/>
      <c r="AV225" s="146"/>
      <c r="AW225" s="146"/>
      <c r="AX225" s="146"/>
      <c r="AY225" s="146"/>
      <c r="AZ225" s="146"/>
      <c r="BA225" s="146"/>
      <c r="BB225" s="146"/>
      <c r="BC225" s="146"/>
      <c r="BD225" s="146"/>
      <c r="BE225" s="146"/>
      <c r="BF225" s="146"/>
      <c r="BG225" s="146"/>
      <c r="BH225" s="146"/>
    </row>
    <row r="226" spans="1:60" outlineLevel="2" x14ac:dyDescent="0.25">
      <c r="A226" s="153"/>
      <c r="B226" s="154"/>
      <c r="C226" s="513" t="s">
        <v>1274</v>
      </c>
      <c r="D226" s="514"/>
      <c r="E226" s="514"/>
      <c r="F226" s="514"/>
      <c r="G226" s="514"/>
      <c r="H226" s="156"/>
      <c r="I226" s="156"/>
      <c r="J226" s="156"/>
      <c r="K226" s="156"/>
      <c r="L226" s="156"/>
      <c r="M226" s="156"/>
      <c r="N226" s="155"/>
      <c r="O226" s="155"/>
      <c r="P226" s="155"/>
      <c r="Q226" s="155"/>
      <c r="R226" s="156"/>
      <c r="S226" s="156"/>
      <c r="T226" s="156"/>
      <c r="U226" s="156"/>
      <c r="V226" s="156"/>
      <c r="W226" s="156"/>
      <c r="X226" s="156"/>
      <c r="Y226" s="156"/>
      <c r="Z226" s="146"/>
      <c r="AA226" s="146"/>
      <c r="AB226" s="146"/>
      <c r="AC226" s="146"/>
      <c r="AD226" s="146"/>
      <c r="AE226" s="146"/>
      <c r="AF226" s="146"/>
      <c r="AG226" s="146" t="s">
        <v>185</v>
      </c>
      <c r="AH226" s="146"/>
      <c r="AI226" s="146"/>
      <c r="AJ226" s="146"/>
      <c r="AK226" s="146"/>
      <c r="AL226" s="146"/>
      <c r="AM226" s="146"/>
      <c r="AN226" s="146"/>
      <c r="AO226" s="146"/>
      <c r="AP226" s="146"/>
      <c r="AQ226" s="146"/>
      <c r="AR226" s="146"/>
      <c r="AS226" s="146"/>
      <c r="AT226" s="146"/>
      <c r="AU226" s="146"/>
      <c r="AV226" s="146"/>
      <c r="AW226" s="146"/>
      <c r="AX226" s="146"/>
      <c r="AY226" s="146"/>
      <c r="AZ226" s="146"/>
      <c r="BA226" s="182" t="str">
        <f>C226</f>
        <v>Na stavbě před objednáním ověřit materiál, dimenzi a ovalitu potrubí, na které se bude spojka montovat. PN16</v>
      </c>
      <c r="BB226" s="146"/>
      <c r="BC226" s="146"/>
      <c r="BD226" s="146"/>
      <c r="BE226" s="146"/>
      <c r="BF226" s="146"/>
      <c r="BG226" s="146"/>
      <c r="BH226" s="146"/>
    </row>
    <row r="227" spans="1:60" ht="20.399999999999999" outlineLevel="1" x14ac:dyDescent="0.25">
      <c r="A227" s="168">
        <v>64</v>
      </c>
      <c r="B227" s="169" t="s">
        <v>1277</v>
      </c>
      <c r="C227" s="184" t="s">
        <v>1278</v>
      </c>
      <c r="D227" s="170" t="s">
        <v>257</v>
      </c>
      <c r="E227" s="171">
        <v>1</v>
      </c>
      <c r="F227" s="172"/>
      <c r="G227" s="173">
        <f>ROUND(E227*F227,2)</f>
        <v>0</v>
      </c>
      <c r="H227" s="172"/>
      <c r="I227" s="173">
        <f>ROUND(E227*H227,2)</f>
        <v>0</v>
      </c>
      <c r="J227" s="172"/>
      <c r="K227" s="173">
        <f>ROUND(E227*J227,2)</f>
        <v>0</v>
      </c>
      <c r="L227" s="173">
        <v>21</v>
      </c>
      <c r="M227" s="173">
        <f>G227*(1+L227/100)</f>
        <v>0</v>
      </c>
      <c r="N227" s="171">
        <v>3.49E-2</v>
      </c>
      <c r="O227" s="171">
        <f>ROUND(E227*N227,2)</f>
        <v>0.03</v>
      </c>
      <c r="P227" s="171">
        <v>0</v>
      </c>
      <c r="Q227" s="171">
        <f>ROUND(E227*P227,2)</f>
        <v>0</v>
      </c>
      <c r="R227" s="173" t="s">
        <v>477</v>
      </c>
      <c r="S227" s="173" t="s">
        <v>266</v>
      </c>
      <c r="T227" s="174" t="s">
        <v>266</v>
      </c>
      <c r="U227" s="156">
        <v>0</v>
      </c>
      <c r="V227" s="156">
        <f>ROUND(E227*U227,2)</f>
        <v>0</v>
      </c>
      <c r="W227" s="156"/>
      <c r="X227" s="156" t="s">
        <v>478</v>
      </c>
      <c r="Y227" s="156" t="s">
        <v>182</v>
      </c>
      <c r="Z227" s="146"/>
      <c r="AA227" s="146"/>
      <c r="AB227" s="146"/>
      <c r="AC227" s="146"/>
      <c r="AD227" s="146"/>
      <c r="AE227" s="146"/>
      <c r="AF227" s="146"/>
      <c r="AG227" s="146" t="s">
        <v>672</v>
      </c>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row>
    <row r="228" spans="1:60" outlineLevel="2" x14ac:dyDescent="0.25">
      <c r="A228" s="153"/>
      <c r="B228" s="154"/>
      <c r="C228" s="513" t="s">
        <v>1279</v>
      </c>
      <c r="D228" s="514"/>
      <c r="E228" s="514"/>
      <c r="F228" s="514"/>
      <c r="G228" s="514"/>
      <c r="H228" s="156"/>
      <c r="I228" s="156"/>
      <c r="J228" s="156"/>
      <c r="K228" s="156"/>
      <c r="L228" s="156"/>
      <c r="M228" s="156"/>
      <c r="N228" s="155"/>
      <c r="O228" s="155"/>
      <c r="P228" s="155"/>
      <c r="Q228" s="155"/>
      <c r="R228" s="156"/>
      <c r="S228" s="156"/>
      <c r="T228" s="156"/>
      <c r="U228" s="156"/>
      <c r="V228" s="156"/>
      <c r="W228" s="156"/>
      <c r="X228" s="156"/>
      <c r="Y228" s="156"/>
      <c r="Z228" s="146"/>
      <c r="AA228" s="146"/>
      <c r="AB228" s="146"/>
      <c r="AC228" s="146"/>
      <c r="AD228" s="146"/>
      <c r="AE228" s="146"/>
      <c r="AF228" s="146"/>
      <c r="AG228" s="146" t="s">
        <v>185</v>
      </c>
      <c r="AH228" s="146"/>
      <c r="AI228" s="146"/>
      <c r="AJ228" s="146"/>
      <c r="AK228" s="146"/>
      <c r="AL228" s="146"/>
      <c r="AM228" s="146"/>
      <c r="AN228" s="146"/>
      <c r="AO228" s="146"/>
      <c r="AP228" s="146"/>
      <c r="AQ228" s="146"/>
      <c r="AR228" s="146"/>
      <c r="AS228" s="146"/>
      <c r="AT228" s="146"/>
      <c r="AU228" s="146"/>
      <c r="AV228" s="146"/>
      <c r="AW228" s="146"/>
      <c r="AX228" s="146"/>
      <c r="AY228" s="146"/>
      <c r="AZ228" s="146"/>
      <c r="BA228" s="146"/>
      <c r="BB228" s="146"/>
      <c r="BC228" s="146"/>
      <c r="BD228" s="146"/>
      <c r="BE228" s="146"/>
      <c r="BF228" s="146"/>
      <c r="BG228" s="146"/>
      <c r="BH228" s="146"/>
    </row>
    <row r="229" spans="1:60" outlineLevel="1" x14ac:dyDescent="0.25">
      <c r="A229" s="168">
        <v>65</v>
      </c>
      <c r="B229" s="169" t="s">
        <v>1280</v>
      </c>
      <c r="C229" s="184" t="s">
        <v>1281</v>
      </c>
      <c r="D229" s="170" t="s">
        <v>257</v>
      </c>
      <c r="E229" s="171">
        <v>1</v>
      </c>
      <c r="F229" s="172"/>
      <c r="G229" s="173">
        <f>ROUND(E229*F229,2)</f>
        <v>0</v>
      </c>
      <c r="H229" s="172"/>
      <c r="I229" s="173">
        <f>ROUND(E229*H229,2)</f>
        <v>0</v>
      </c>
      <c r="J229" s="172"/>
      <c r="K229" s="173">
        <f>ROUND(E229*J229,2)</f>
        <v>0</v>
      </c>
      <c r="L229" s="173">
        <v>21</v>
      </c>
      <c r="M229" s="173">
        <f>G229*(1+L229/100)</f>
        <v>0</v>
      </c>
      <c r="N229" s="171">
        <v>1.14E-2</v>
      </c>
      <c r="O229" s="171">
        <f>ROUND(E229*N229,2)</f>
        <v>0.01</v>
      </c>
      <c r="P229" s="171">
        <v>0</v>
      </c>
      <c r="Q229" s="171">
        <f>ROUND(E229*P229,2)</f>
        <v>0</v>
      </c>
      <c r="R229" s="173" t="s">
        <v>477</v>
      </c>
      <c r="S229" s="173" t="s">
        <v>266</v>
      </c>
      <c r="T229" s="174" t="s">
        <v>266</v>
      </c>
      <c r="U229" s="156">
        <v>0</v>
      </c>
      <c r="V229" s="156">
        <f>ROUND(E229*U229,2)</f>
        <v>0</v>
      </c>
      <c r="W229" s="156"/>
      <c r="X229" s="156" t="s">
        <v>478</v>
      </c>
      <c r="Y229" s="156" t="s">
        <v>182</v>
      </c>
      <c r="Z229" s="146"/>
      <c r="AA229" s="146"/>
      <c r="AB229" s="146"/>
      <c r="AC229" s="146"/>
      <c r="AD229" s="146"/>
      <c r="AE229" s="146"/>
      <c r="AF229" s="146"/>
      <c r="AG229" s="146" t="s">
        <v>672</v>
      </c>
      <c r="AH229" s="146"/>
      <c r="AI229" s="146"/>
      <c r="AJ229" s="146"/>
      <c r="AK229" s="146"/>
      <c r="AL229" s="146"/>
      <c r="AM229" s="146"/>
      <c r="AN229" s="146"/>
      <c r="AO229" s="146"/>
      <c r="AP229" s="146"/>
      <c r="AQ229" s="146"/>
      <c r="AR229" s="146"/>
      <c r="AS229" s="146"/>
      <c r="AT229" s="146"/>
      <c r="AU229" s="146"/>
      <c r="AV229" s="146"/>
      <c r="AW229" s="146"/>
      <c r="AX229" s="146"/>
      <c r="AY229" s="146"/>
      <c r="AZ229" s="146"/>
      <c r="BA229" s="146"/>
      <c r="BB229" s="146"/>
      <c r="BC229" s="146"/>
      <c r="BD229" s="146"/>
      <c r="BE229" s="146"/>
      <c r="BF229" s="146"/>
      <c r="BG229" s="146"/>
      <c r="BH229" s="146"/>
    </row>
    <row r="230" spans="1:60" outlineLevel="2" x14ac:dyDescent="0.25">
      <c r="A230" s="153"/>
      <c r="B230" s="154"/>
      <c r="C230" s="513" t="s">
        <v>1279</v>
      </c>
      <c r="D230" s="514"/>
      <c r="E230" s="514"/>
      <c r="F230" s="514"/>
      <c r="G230" s="514"/>
      <c r="H230" s="156"/>
      <c r="I230" s="156"/>
      <c r="J230" s="156"/>
      <c r="K230" s="156"/>
      <c r="L230" s="156"/>
      <c r="M230" s="156"/>
      <c r="N230" s="155"/>
      <c r="O230" s="155"/>
      <c r="P230" s="155"/>
      <c r="Q230" s="155"/>
      <c r="R230" s="156"/>
      <c r="S230" s="156"/>
      <c r="T230" s="156"/>
      <c r="U230" s="156"/>
      <c r="V230" s="156"/>
      <c r="W230" s="156"/>
      <c r="X230" s="156"/>
      <c r="Y230" s="156"/>
      <c r="Z230" s="146"/>
      <c r="AA230" s="146"/>
      <c r="AB230" s="146"/>
      <c r="AC230" s="146"/>
      <c r="AD230" s="146"/>
      <c r="AE230" s="146"/>
      <c r="AF230" s="146"/>
      <c r="AG230" s="146" t="s">
        <v>185</v>
      </c>
      <c r="AH230" s="146"/>
      <c r="AI230" s="146"/>
      <c r="AJ230" s="146"/>
      <c r="AK230" s="146"/>
      <c r="AL230" s="146"/>
      <c r="AM230" s="146"/>
      <c r="AN230" s="146"/>
      <c r="AO230" s="146"/>
      <c r="AP230" s="146"/>
      <c r="AQ230" s="146"/>
      <c r="AR230" s="146"/>
      <c r="AS230" s="146"/>
      <c r="AT230" s="146"/>
      <c r="AU230" s="146"/>
      <c r="AV230" s="146"/>
      <c r="AW230" s="146"/>
      <c r="AX230" s="146"/>
      <c r="AY230" s="146"/>
      <c r="AZ230" s="146"/>
      <c r="BA230" s="146"/>
      <c r="BB230" s="146"/>
      <c r="BC230" s="146"/>
      <c r="BD230" s="146"/>
      <c r="BE230" s="146"/>
      <c r="BF230" s="146"/>
      <c r="BG230" s="146"/>
      <c r="BH230" s="146"/>
    </row>
    <row r="231" spans="1:60" x14ac:dyDescent="0.25">
      <c r="A231" s="161" t="s">
        <v>174</v>
      </c>
      <c r="B231" s="162" t="s">
        <v>130</v>
      </c>
      <c r="C231" s="183" t="s">
        <v>131</v>
      </c>
      <c r="D231" s="163"/>
      <c r="E231" s="164"/>
      <c r="F231" s="165"/>
      <c r="G231" s="165">
        <f>SUMIF(AG232:AG235,"&lt;&gt;NOR",G232:G235)</f>
        <v>0</v>
      </c>
      <c r="H231" s="165"/>
      <c r="I231" s="165">
        <f>SUM(I232:I235)</f>
        <v>0</v>
      </c>
      <c r="J231" s="165"/>
      <c r="K231" s="165">
        <f>SUM(K232:K235)</f>
        <v>0</v>
      </c>
      <c r="L231" s="165"/>
      <c r="M231" s="165">
        <f>SUM(M232:M235)</f>
        <v>0</v>
      </c>
      <c r="N231" s="164"/>
      <c r="O231" s="164">
        <f>SUM(O232:O235)</f>
        <v>0</v>
      </c>
      <c r="P231" s="164"/>
      <c r="Q231" s="164">
        <f>SUM(Q232:Q235)</f>
        <v>0.05</v>
      </c>
      <c r="R231" s="165"/>
      <c r="S231" s="165"/>
      <c r="T231" s="166"/>
      <c r="U231" s="160"/>
      <c r="V231" s="160">
        <f>SUM(V232:V235)</f>
        <v>2.95</v>
      </c>
      <c r="W231" s="160"/>
      <c r="X231" s="160"/>
      <c r="Y231" s="160"/>
      <c r="AG231" t="s">
        <v>175</v>
      </c>
    </row>
    <row r="232" spans="1:60" outlineLevel="1" x14ac:dyDescent="0.25">
      <c r="A232" s="168">
        <v>66</v>
      </c>
      <c r="B232" s="169" t="s">
        <v>1023</v>
      </c>
      <c r="C232" s="184" t="s">
        <v>1024</v>
      </c>
      <c r="D232" s="170" t="s">
        <v>283</v>
      </c>
      <c r="E232" s="171">
        <v>5</v>
      </c>
      <c r="F232" s="172"/>
      <c r="G232" s="173">
        <f>ROUND(E232*F232,2)</f>
        <v>0</v>
      </c>
      <c r="H232" s="172"/>
      <c r="I232" s="173">
        <f>ROUND(E232*H232,2)</f>
        <v>0</v>
      </c>
      <c r="J232" s="172"/>
      <c r="K232" s="173">
        <f>ROUND(E232*J232,2)</f>
        <v>0</v>
      </c>
      <c r="L232" s="173">
        <v>21</v>
      </c>
      <c r="M232" s="173">
        <f>G232*(1+L232/100)</f>
        <v>0</v>
      </c>
      <c r="N232" s="171">
        <v>0</v>
      </c>
      <c r="O232" s="171">
        <f>ROUND(E232*N232,2)</f>
        <v>0</v>
      </c>
      <c r="P232" s="171">
        <v>0</v>
      </c>
      <c r="Q232" s="171">
        <f>ROUND(E232*P232,2)</f>
        <v>0</v>
      </c>
      <c r="R232" s="173" t="s">
        <v>1025</v>
      </c>
      <c r="S232" s="173" t="s">
        <v>266</v>
      </c>
      <c r="T232" s="174" t="s">
        <v>266</v>
      </c>
      <c r="U232" s="156">
        <v>0.3</v>
      </c>
      <c r="V232" s="156">
        <f>ROUND(E232*U232,2)</f>
        <v>1.5</v>
      </c>
      <c r="W232" s="156"/>
      <c r="X232" s="156" t="s">
        <v>253</v>
      </c>
      <c r="Y232" s="156" t="s">
        <v>182</v>
      </c>
      <c r="Z232" s="146"/>
      <c r="AA232" s="146"/>
      <c r="AB232" s="146"/>
      <c r="AC232" s="146"/>
      <c r="AD232" s="146"/>
      <c r="AE232" s="146"/>
      <c r="AF232" s="146"/>
      <c r="AG232" s="146" t="s">
        <v>254</v>
      </c>
      <c r="AH232" s="146"/>
      <c r="AI232" s="146"/>
      <c r="AJ232" s="146"/>
      <c r="AK232" s="146"/>
      <c r="AL232" s="146"/>
      <c r="AM232" s="146"/>
      <c r="AN232" s="146"/>
      <c r="AO232" s="146"/>
      <c r="AP232" s="146"/>
      <c r="AQ232" s="146"/>
      <c r="AR232" s="146"/>
      <c r="AS232" s="146"/>
      <c r="AT232" s="146"/>
      <c r="AU232" s="146"/>
      <c r="AV232" s="146"/>
      <c r="AW232" s="146"/>
      <c r="AX232" s="146"/>
      <c r="AY232" s="146"/>
      <c r="AZ232" s="146"/>
      <c r="BA232" s="146"/>
      <c r="BB232" s="146"/>
      <c r="BC232" s="146"/>
      <c r="BD232" s="146"/>
      <c r="BE232" s="146"/>
      <c r="BF232" s="146"/>
      <c r="BG232" s="146"/>
      <c r="BH232" s="146"/>
    </row>
    <row r="233" spans="1:60" outlineLevel="2" x14ac:dyDescent="0.25">
      <c r="A233" s="153"/>
      <c r="B233" s="154"/>
      <c r="C233" s="191" t="s">
        <v>1282</v>
      </c>
      <c r="D233" s="189"/>
      <c r="E233" s="190">
        <v>5</v>
      </c>
      <c r="F233" s="156"/>
      <c r="G233" s="156"/>
      <c r="H233" s="156"/>
      <c r="I233" s="156"/>
      <c r="J233" s="156"/>
      <c r="K233" s="156"/>
      <c r="L233" s="156"/>
      <c r="M233" s="156"/>
      <c r="N233" s="155"/>
      <c r="O233" s="155"/>
      <c r="P233" s="155"/>
      <c r="Q233" s="155"/>
      <c r="R233" s="156"/>
      <c r="S233" s="156"/>
      <c r="T233" s="156"/>
      <c r="U233" s="156"/>
      <c r="V233" s="156"/>
      <c r="W233" s="156"/>
      <c r="X233" s="156"/>
      <c r="Y233" s="156"/>
      <c r="Z233" s="146"/>
      <c r="AA233" s="146"/>
      <c r="AB233" s="146"/>
      <c r="AC233" s="146"/>
      <c r="AD233" s="146"/>
      <c r="AE233" s="146"/>
      <c r="AF233" s="146"/>
      <c r="AG233" s="146" t="s">
        <v>271</v>
      </c>
      <c r="AH233" s="146">
        <v>0</v>
      </c>
      <c r="AI233" s="146"/>
      <c r="AJ233" s="146"/>
      <c r="AK233" s="146"/>
      <c r="AL233" s="146"/>
      <c r="AM233" s="146"/>
      <c r="AN233" s="146"/>
      <c r="AO233" s="146"/>
      <c r="AP233" s="146"/>
      <c r="AQ233" s="146"/>
      <c r="AR233" s="146"/>
      <c r="AS233" s="146"/>
      <c r="AT233" s="146"/>
      <c r="AU233" s="146"/>
      <c r="AV233" s="146"/>
      <c r="AW233" s="146"/>
      <c r="AX233" s="146"/>
      <c r="AY233" s="146"/>
      <c r="AZ233" s="146"/>
      <c r="BA233" s="146"/>
      <c r="BB233" s="146"/>
      <c r="BC233" s="146"/>
      <c r="BD233" s="146"/>
      <c r="BE233" s="146"/>
      <c r="BF233" s="146"/>
      <c r="BG233" s="146"/>
      <c r="BH233" s="146"/>
    </row>
    <row r="234" spans="1:60" outlineLevel="1" x14ac:dyDescent="0.25">
      <c r="A234" s="168">
        <v>67</v>
      </c>
      <c r="B234" s="169" t="s">
        <v>1027</v>
      </c>
      <c r="C234" s="184" t="s">
        <v>1028</v>
      </c>
      <c r="D234" s="170" t="s">
        <v>283</v>
      </c>
      <c r="E234" s="171">
        <v>5</v>
      </c>
      <c r="F234" s="172"/>
      <c r="G234" s="173">
        <f>ROUND(E234*F234,2)</f>
        <v>0</v>
      </c>
      <c r="H234" s="172"/>
      <c r="I234" s="173">
        <f>ROUND(E234*H234,2)</f>
        <v>0</v>
      </c>
      <c r="J234" s="172"/>
      <c r="K234" s="173">
        <f>ROUND(E234*J234,2)</f>
        <v>0</v>
      </c>
      <c r="L234" s="173">
        <v>21</v>
      </c>
      <c r="M234" s="173">
        <f>G234*(1+L234/100)</f>
        <v>0</v>
      </c>
      <c r="N234" s="171">
        <v>0</v>
      </c>
      <c r="O234" s="171">
        <f>ROUND(E234*N234,2)</f>
        <v>0</v>
      </c>
      <c r="P234" s="171">
        <v>9.2499999999999995E-3</v>
      </c>
      <c r="Q234" s="171">
        <f>ROUND(E234*P234,2)</f>
        <v>0.05</v>
      </c>
      <c r="R234" s="173"/>
      <c r="S234" s="173" t="s">
        <v>179</v>
      </c>
      <c r="T234" s="174" t="s">
        <v>938</v>
      </c>
      <c r="U234" s="156">
        <v>0.28999999999999998</v>
      </c>
      <c r="V234" s="156">
        <f>ROUND(E234*U234,2)</f>
        <v>1.45</v>
      </c>
      <c r="W234" s="156"/>
      <c r="X234" s="156" t="s">
        <v>253</v>
      </c>
      <c r="Y234" s="156" t="s">
        <v>182</v>
      </c>
      <c r="Z234" s="146"/>
      <c r="AA234" s="146"/>
      <c r="AB234" s="146"/>
      <c r="AC234" s="146"/>
      <c r="AD234" s="146"/>
      <c r="AE234" s="146"/>
      <c r="AF234" s="146"/>
      <c r="AG234" s="146" t="s">
        <v>254</v>
      </c>
      <c r="AH234" s="146"/>
      <c r="AI234" s="146"/>
      <c r="AJ234" s="146"/>
      <c r="AK234" s="146"/>
      <c r="AL234" s="146"/>
      <c r="AM234" s="146"/>
      <c r="AN234" s="146"/>
      <c r="AO234" s="146"/>
      <c r="AP234" s="146"/>
      <c r="AQ234" s="146"/>
      <c r="AR234" s="146"/>
      <c r="AS234" s="146"/>
      <c r="AT234" s="146"/>
      <c r="AU234" s="146"/>
      <c r="AV234" s="146"/>
      <c r="AW234" s="146"/>
      <c r="AX234" s="146"/>
      <c r="AY234" s="146"/>
      <c r="AZ234" s="146"/>
      <c r="BA234" s="146"/>
      <c r="BB234" s="146"/>
      <c r="BC234" s="146"/>
      <c r="BD234" s="146"/>
      <c r="BE234" s="146"/>
      <c r="BF234" s="146"/>
      <c r="BG234" s="146"/>
      <c r="BH234" s="146"/>
    </row>
    <row r="235" spans="1:60" outlineLevel="2" x14ac:dyDescent="0.25">
      <c r="A235" s="153"/>
      <c r="B235" s="154"/>
      <c r="C235" s="191" t="s">
        <v>1282</v>
      </c>
      <c r="D235" s="189"/>
      <c r="E235" s="190">
        <v>5</v>
      </c>
      <c r="F235" s="156"/>
      <c r="G235" s="156"/>
      <c r="H235" s="156"/>
      <c r="I235" s="156"/>
      <c r="J235" s="156"/>
      <c r="K235" s="156"/>
      <c r="L235" s="156"/>
      <c r="M235" s="156"/>
      <c r="N235" s="155"/>
      <c r="O235" s="155"/>
      <c r="P235" s="155"/>
      <c r="Q235" s="155"/>
      <c r="R235" s="156"/>
      <c r="S235" s="156"/>
      <c r="T235" s="156"/>
      <c r="U235" s="156"/>
      <c r="V235" s="156"/>
      <c r="W235" s="156"/>
      <c r="X235" s="156"/>
      <c r="Y235" s="156"/>
      <c r="Z235" s="146"/>
      <c r="AA235" s="146"/>
      <c r="AB235" s="146"/>
      <c r="AC235" s="146"/>
      <c r="AD235" s="146"/>
      <c r="AE235" s="146"/>
      <c r="AF235" s="146"/>
      <c r="AG235" s="146" t="s">
        <v>271</v>
      </c>
      <c r="AH235" s="146">
        <v>0</v>
      </c>
      <c r="AI235" s="146"/>
      <c r="AJ235" s="146"/>
      <c r="AK235" s="146"/>
      <c r="AL235" s="146"/>
      <c r="AM235" s="146"/>
      <c r="AN235" s="146"/>
      <c r="AO235" s="146"/>
      <c r="AP235" s="146"/>
      <c r="AQ235" s="146"/>
      <c r="AR235" s="146"/>
      <c r="AS235" s="146"/>
      <c r="AT235" s="146"/>
      <c r="AU235" s="146"/>
      <c r="AV235" s="146"/>
      <c r="AW235" s="146"/>
      <c r="AX235" s="146"/>
      <c r="AY235" s="146"/>
      <c r="AZ235" s="146"/>
      <c r="BA235" s="146"/>
      <c r="BB235" s="146"/>
      <c r="BC235" s="146"/>
      <c r="BD235" s="146"/>
      <c r="BE235" s="146"/>
      <c r="BF235" s="146"/>
      <c r="BG235" s="146"/>
      <c r="BH235" s="146"/>
    </row>
    <row r="236" spans="1:60" x14ac:dyDescent="0.25">
      <c r="A236" s="161" t="s">
        <v>174</v>
      </c>
      <c r="B236" s="162" t="s">
        <v>142</v>
      </c>
      <c r="C236" s="183" t="s">
        <v>114</v>
      </c>
      <c r="D236" s="163"/>
      <c r="E236" s="164"/>
      <c r="F236" s="165"/>
      <c r="G236" s="165">
        <f>SUMIF(AG237:AG241,"&lt;&gt;NOR",G237:G241)</f>
        <v>0</v>
      </c>
      <c r="H236" s="165"/>
      <c r="I236" s="165">
        <f>SUM(I237:I241)</f>
        <v>0</v>
      </c>
      <c r="J236" s="165"/>
      <c r="K236" s="165">
        <f>SUM(K237:K241)</f>
        <v>0</v>
      </c>
      <c r="L236" s="165"/>
      <c r="M236" s="165">
        <f>SUM(M237:M241)</f>
        <v>0</v>
      </c>
      <c r="N236" s="164"/>
      <c r="O236" s="164">
        <f>SUM(O237:O241)</f>
        <v>0</v>
      </c>
      <c r="P236" s="164"/>
      <c r="Q236" s="164">
        <f>SUM(Q237:Q241)</f>
        <v>0</v>
      </c>
      <c r="R236" s="165"/>
      <c r="S236" s="165"/>
      <c r="T236" s="166"/>
      <c r="U236" s="160"/>
      <c r="V236" s="160">
        <f>SUM(V237:V241)</f>
        <v>0.66</v>
      </c>
      <c r="W236" s="160"/>
      <c r="X236" s="160"/>
      <c r="Y236" s="160"/>
      <c r="AG236" t="s">
        <v>175</v>
      </c>
    </row>
    <row r="237" spans="1:60" outlineLevel="1" x14ac:dyDescent="0.25">
      <c r="A237" s="168">
        <v>68</v>
      </c>
      <c r="B237" s="169" t="s">
        <v>579</v>
      </c>
      <c r="C237" s="184" t="s">
        <v>580</v>
      </c>
      <c r="D237" s="170" t="s">
        <v>298</v>
      </c>
      <c r="E237" s="171">
        <v>15.73169</v>
      </c>
      <c r="F237" s="172"/>
      <c r="G237" s="173">
        <f>ROUND(E237*F237,2)</f>
        <v>0</v>
      </c>
      <c r="H237" s="172"/>
      <c r="I237" s="173">
        <f>ROUND(E237*H237,2)</f>
        <v>0</v>
      </c>
      <c r="J237" s="172"/>
      <c r="K237" s="173">
        <f>ROUND(E237*J237,2)</f>
        <v>0</v>
      </c>
      <c r="L237" s="173">
        <v>21</v>
      </c>
      <c r="M237" s="173">
        <f>G237*(1+L237/100)</f>
        <v>0</v>
      </c>
      <c r="N237" s="171">
        <v>0</v>
      </c>
      <c r="O237" s="171">
        <f>ROUND(E237*N237,2)</f>
        <v>0</v>
      </c>
      <c r="P237" s="171">
        <v>0</v>
      </c>
      <c r="Q237" s="171">
        <f>ROUND(E237*P237,2)</f>
        <v>0</v>
      </c>
      <c r="R237" s="173" t="s">
        <v>581</v>
      </c>
      <c r="S237" s="173" t="s">
        <v>266</v>
      </c>
      <c r="T237" s="174" t="s">
        <v>266</v>
      </c>
      <c r="U237" s="156">
        <v>4.2000000000000003E-2</v>
      </c>
      <c r="V237" s="156">
        <f>ROUND(E237*U237,2)</f>
        <v>0.66</v>
      </c>
      <c r="W237" s="156"/>
      <c r="X237" s="156" t="s">
        <v>582</v>
      </c>
      <c r="Y237" s="156" t="s">
        <v>182</v>
      </c>
      <c r="Z237" s="146"/>
      <c r="AA237" s="146"/>
      <c r="AB237" s="146"/>
      <c r="AC237" s="146"/>
      <c r="AD237" s="146"/>
      <c r="AE237" s="146"/>
      <c r="AF237" s="146"/>
      <c r="AG237" s="146" t="s">
        <v>583</v>
      </c>
      <c r="AH237" s="146"/>
      <c r="AI237" s="146"/>
      <c r="AJ237" s="146"/>
      <c r="AK237" s="146"/>
      <c r="AL237" s="146"/>
      <c r="AM237" s="146"/>
      <c r="AN237" s="146"/>
      <c r="AO237" s="146"/>
      <c r="AP237" s="146"/>
      <c r="AQ237" s="146"/>
      <c r="AR237" s="146"/>
      <c r="AS237" s="146"/>
      <c r="AT237" s="146"/>
      <c r="AU237" s="146"/>
      <c r="AV237" s="146"/>
      <c r="AW237" s="146"/>
      <c r="AX237" s="146"/>
      <c r="AY237" s="146"/>
      <c r="AZ237" s="146"/>
      <c r="BA237" s="146"/>
      <c r="BB237" s="146"/>
      <c r="BC237" s="146"/>
      <c r="BD237" s="146"/>
      <c r="BE237" s="146"/>
      <c r="BF237" s="146"/>
      <c r="BG237" s="146"/>
      <c r="BH237" s="146"/>
    </row>
    <row r="238" spans="1:60" outlineLevel="2" x14ac:dyDescent="0.25">
      <c r="A238" s="153"/>
      <c r="B238" s="154"/>
      <c r="C238" s="524" t="s">
        <v>584</v>
      </c>
      <c r="D238" s="525"/>
      <c r="E238" s="525"/>
      <c r="F238" s="525"/>
      <c r="G238" s="525"/>
      <c r="H238" s="156"/>
      <c r="I238" s="156"/>
      <c r="J238" s="156"/>
      <c r="K238" s="156"/>
      <c r="L238" s="156"/>
      <c r="M238" s="156"/>
      <c r="N238" s="155"/>
      <c r="O238" s="155"/>
      <c r="P238" s="155"/>
      <c r="Q238" s="155"/>
      <c r="R238" s="156"/>
      <c r="S238" s="156"/>
      <c r="T238" s="156"/>
      <c r="U238" s="156"/>
      <c r="V238" s="156"/>
      <c r="W238" s="156"/>
      <c r="X238" s="156"/>
      <c r="Y238" s="156"/>
      <c r="Z238" s="146"/>
      <c r="AA238" s="146"/>
      <c r="AB238" s="146"/>
      <c r="AC238" s="146"/>
      <c r="AD238" s="146"/>
      <c r="AE238" s="146"/>
      <c r="AF238" s="146"/>
      <c r="AG238" s="146" t="s">
        <v>275</v>
      </c>
      <c r="AH238" s="146"/>
      <c r="AI238" s="146"/>
      <c r="AJ238" s="146"/>
      <c r="AK238" s="146"/>
      <c r="AL238" s="146"/>
      <c r="AM238" s="146"/>
      <c r="AN238" s="146"/>
      <c r="AO238" s="146"/>
      <c r="AP238" s="146"/>
      <c r="AQ238" s="146"/>
      <c r="AR238" s="146"/>
      <c r="AS238" s="146"/>
      <c r="AT238" s="146"/>
      <c r="AU238" s="146"/>
      <c r="AV238" s="146"/>
      <c r="AW238" s="146"/>
      <c r="AX238" s="146"/>
      <c r="AY238" s="146"/>
      <c r="AZ238" s="146"/>
      <c r="BA238" s="146"/>
      <c r="BB238" s="146"/>
      <c r="BC238" s="146"/>
      <c r="BD238" s="146"/>
      <c r="BE238" s="146"/>
      <c r="BF238" s="146"/>
      <c r="BG238" s="146"/>
      <c r="BH238" s="146"/>
    </row>
    <row r="239" spans="1:60" outlineLevel="1" x14ac:dyDescent="0.25">
      <c r="A239" s="168">
        <v>69</v>
      </c>
      <c r="B239" s="169" t="s">
        <v>585</v>
      </c>
      <c r="C239" s="184" t="s">
        <v>586</v>
      </c>
      <c r="D239" s="170" t="s">
        <v>298</v>
      </c>
      <c r="E239" s="171">
        <v>62.926760000000002</v>
      </c>
      <c r="F239" s="172"/>
      <c r="G239" s="173">
        <f>ROUND(E239*F239,2)</f>
        <v>0</v>
      </c>
      <c r="H239" s="172"/>
      <c r="I239" s="173">
        <f>ROUND(E239*H239,2)</f>
        <v>0</v>
      </c>
      <c r="J239" s="172"/>
      <c r="K239" s="173">
        <f>ROUND(E239*J239,2)</f>
        <v>0</v>
      </c>
      <c r="L239" s="173">
        <v>21</v>
      </c>
      <c r="M239" s="173">
        <f>G239*(1+L239/100)</f>
        <v>0</v>
      </c>
      <c r="N239" s="171">
        <v>0</v>
      </c>
      <c r="O239" s="171">
        <f>ROUND(E239*N239,2)</f>
        <v>0</v>
      </c>
      <c r="P239" s="171">
        <v>0</v>
      </c>
      <c r="Q239" s="171">
        <f>ROUND(E239*P239,2)</f>
        <v>0</v>
      </c>
      <c r="R239" s="173" t="s">
        <v>581</v>
      </c>
      <c r="S239" s="173" t="s">
        <v>266</v>
      </c>
      <c r="T239" s="174" t="s">
        <v>266</v>
      </c>
      <c r="U239" s="156">
        <v>0</v>
      </c>
      <c r="V239" s="156">
        <f>ROUND(E239*U239,2)</f>
        <v>0</v>
      </c>
      <c r="W239" s="156"/>
      <c r="X239" s="156" t="s">
        <v>582</v>
      </c>
      <c r="Y239" s="156" t="s">
        <v>182</v>
      </c>
      <c r="Z239" s="146"/>
      <c r="AA239" s="146"/>
      <c r="AB239" s="146"/>
      <c r="AC239" s="146"/>
      <c r="AD239" s="146"/>
      <c r="AE239" s="146"/>
      <c r="AF239" s="146"/>
      <c r="AG239" s="146" t="s">
        <v>583</v>
      </c>
      <c r="AH239" s="146"/>
      <c r="AI239" s="146"/>
      <c r="AJ239" s="146"/>
      <c r="AK239" s="146"/>
      <c r="AL239" s="146"/>
      <c r="AM239" s="146"/>
      <c r="AN239" s="146"/>
      <c r="AO239" s="146"/>
      <c r="AP239" s="146"/>
      <c r="AQ239" s="146"/>
      <c r="AR239" s="146"/>
      <c r="AS239" s="146"/>
      <c r="AT239" s="146"/>
      <c r="AU239" s="146"/>
      <c r="AV239" s="146"/>
      <c r="AW239" s="146"/>
      <c r="AX239" s="146"/>
      <c r="AY239" s="146"/>
      <c r="AZ239" s="146"/>
      <c r="BA239" s="146"/>
      <c r="BB239" s="146"/>
      <c r="BC239" s="146"/>
      <c r="BD239" s="146"/>
      <c r="BE239" s="146"/>
      <c r="BF239" s="146"/>
      <c r="BG239" s="146"/>
      <c r="BH239" s="146"/>
    </row>
    <row r="240" spans="1:60" outlineLevel="2" x14ac:dyDescent="0.25">
      <c r="A240" s="153"/>
      <c r="B240" s="154"/>
      <c r="C240" s="524" t="s">
        <v>584</v>
      </c>
      <c r="D240" s="525"/>
      <c r="E240" s="525"/>
      <c r="F240" s="525"/>
      <c r="G240" s="525"/>
      <c r="H240" s="156"/>
      <c r="I240" s="156"/>
      <c r="J240" s="156"/>
      <c r="K240" s="156"/>
      <c r="L240" s="156"/>
      <c r="M240" s="156"/>
      <c r="N240" s="155"/>
      <c r="O240" s="155"/>
      <c r="P240" s="155"/>
      <c r="Q240" s="155"/>
      <c r="R240" s="156"/>
      <c r="S240" s="156"/>
      <c r="T240" s="156"/>
      <c r="U240" s="156"/>
      <c r="V240" s="156"/>
      <c r="W240" s="156"/>
      <c r="X240" s="156"/>
      <c r="Y240" s="156"/>
      <c r="Z240" s="146"/>
      <c r="AA240" s="146"/>
      <c r="AB240" s="146"/>
      <c r="AC240" s="146"/>
      <c r="AD240" s="146"/>
      <c r="AE240" s="146"/>
      <c r="AF240" s="146"/>
      <c r="AG240" s="146" t="s">
        <v>275</v>
      </c>
      <c r="AH240" s="146"/>
      <c r="AI240" s="146"/>
      <c r="AJ240" s="146"/>
      <c r="AK240" s="146"/>
      <c r="AL240" s="146"/>
      <c r="AM240" s="146"/>
      <c r="AN240" s="146"/>
      <c r="AO240" s="146"/>
      <c r="AP240" s="146"/>
      <c r="AQ240" s="146"/>
      <c r="AR240" s="146"/>
      <c r="AS240" s="146"/>
      <c r="AT240" s="146"/>
      <c r="AU240" s="146"/>
      <c r="AV240" s="146"/>
      <c r="AW240" s="146"/>
      <c r="AX240" s="146"/>
      <c r="AY240" s="146"/>
      <c r="AZ240" s="146"/>
      <c r="BA240" s="146"/>
      <c r="BB240" s="146"/>
      <c r="BC240" s="146"/>
      <c r="BD240" s="146"/>
      <c r="BE240" s="146"/>
      <c r="BF240" s="146"/>
      <c r="BG240" s="146"/>
      <c r="BH240" s="146"/>
    </row>
    <row r="241" spans="1:60" outlineLevel="2" x14ac:dyDescent="0.25">
      <c r="A241" s="153"/>
      <c r="B241" s="154"/>
      <c r="C241" s="515" t="s">
        <v>587</v>
      </c>
      <c r="D241" s="516"/>
      <c r="E241" s="516"/>
      <c r="F241" s="516"/>
      <c r="G241" s="516"/>
      <c r="H241" s="156"/>
      <c r="I241" s="156"/>
      <c r="J241" s="156"/>
      <c r="K241" s="156"/>
      <c r="L241" s="156"/>
      <c r="M241" s="156"/>
      <c r="N241" s="155"/>
      <c r="O241" s="155"/>
      <c r="P241" s="155"/>
      <c r="Q241" s="155"/>
      <c r="R241" s="156"/>
      <c r="S241" s="156"/>
      <c r="T241" s="156"/>
      <c r="U241" s="156"/>
      <c r="V241" s="156"/>
      <c r="W241" s="156"/>
      <c r="X241" s="156"/>
      <c r="Y241" s="156"/>
      <c r="Z241" s="146"/>
      <c r="AA241" s="146"/>
      <c r="AB241" s="146"/>
      <c r="AC241" s="146"/>
      <c r="AD241" s="146"/>
      <c r="AE241" s="146"/>
      <c r="AF241" s="146"/>
      <c r="AG241" s="146" t="s">
        <v>185</v>
      </c>
      <c r="AH241" s="146"/>
      <c r="AI241" s="146"/>
      <c r="AJ241" s="146"/>
      <c r="AK241" s="146"/>
      <c r="AL241" s="146"/>
      <c r="AM241" s="146"/>
      <c r="AN241" s="146"/>
      <c r="AO241" s="146"/>
      <c r="AP241" s="146"/>
      <c r="AQ241" s="146"/>
      <c r="AR241" s="146"/>
      <c r="AS241" s="146"/>
      <c r="AT241" s="146"/>
      <c r="AU241" s="146"/>
      <c r="AV241" s="146"/>
      <c r="AW241" s="146"/>
      <c r="AX241" s="146"/>
      <c r="AY241" s="146"/>
      <c r="AZ241" s="146"/>
      <c r="BA241" s="146"/>
      <c r="BB241" s="146"/>
      <c r="BC241" s="146"/>
      <c r="BD241" s="146"/>
      <c r="BE241" s="146"/>
      <c r="BF241" s="146"/>
      <c r="BG241" s="146"/>
      <c r="BH241" s="146"/>
    </row>
    <row r="242" spans="1:60" x14ac:dyDescent="0.25">
      <c r="A242" s="3"/>
      <c r="B242" s="4"/>
      <c r="C242" s="186"/>
      <c r="D242" s="6"/>
      <c r="E242" s="3"/>
      <c r="F242" s="3"/>
      <c r="G242" s="3"/>
      <c r="H242" s="3"/>
      <c r="I242" s="3"/>
      <c r="J242" s="3"/>
      <c r="K242" s="3"/>
      <c r="L242" s="3"/>
      <c r="M242" s="3"/>
      <c r="N242" s="3"/>
      <c r="O242" s="3"/>
      <c r="P242" s="3"/>
      <c r="Q242" s="3"/>
      <c r="R242" s="3"/>
      <c r="S242" s="3"/>
      <c r="T242" s="3"/>
      <c r="U242" s="3"/>
      <c r="V242" s="3"/>
      <c r="W242" s="3"/>
      <c r="X242" s="3"/>
      <c r="Y242" s="3"/>
      <c r="AE242">
        <v>12</v>
      </c>
      <c r="AF242">
        <v>21</v>
      </c>
      <c r="AG242" t="s">
        <v>160</v>
      </c>
    </row>
    <row r="243" spans="1:60" x14ac:dyDescent="0.25">
      <c r="A243" s="149"/>
      <c r="B243" s="150" t="s">
        <v>29</v>
      </c>
      <c r="C243" s="187"/>
      <c r="D243" s="151"/>
      <c r="E243" s="152"/>
      <c r="F243" s="152"/>
      <c r="G243" s="167">
        <f>G8+G78+G86+G99+G118+G126+G144+G148+G157+G161+G165+G183+G218+G231+G236</f>
        <v>0</v>
      </c>
      <c r="H243" s="3"/>
      <c r="I243" s="3"/>
      <c r="J243" s="3"/>
      <c r="K243" s="3"/>
      <c r="L243" s="3"/>
      <c r="M243" s="3"/>
      <c r="N243" s="3"/>
      <c r="O243" s="3"/>
      <c r="P243" s="3"/>
      <c r="Q243" s="3"/>
      <c r="R243" s="3"/>
      <c r="S243" s="3"/>
      <c r="T243" s="3"/>
      <c r="U243" s="3"/>
      <c r="V243" s="3"/>
      <c r="W243" s="3"/>
      <c r="X243" s="3"/>
      <c r="Y243" s="3"/>
      <c r="AE243">
        <f>SUMIF(L7:L241,AE242,G7:G241)</f>
        <v>0</v>
      </c>
      <c r="AF243">
        <f>SUMIF(L7:L241,AF242,G7:G241)</f>
        <v>0</v>
      </c>
      <c r="AG243" t="s">
        <v>246</v>
      </c>
    </row>
    <row r="244" spans="1:60" x14ac:dyDescent="0.25">
      <c r="C244" s="188"/>
      <c r="D244" s="10"/>
      <c r="AG244" t="s">
        <v>248</v>
      </c>
    </row>
    <row r="245" spans="1:60" x14ac:dyDescent="0.25">
      <c r="D245" s="10"/>
    </row>
    <row r="246" spans="1:60" x14ac:dyDescent="0.25">
      <c r="D246" s="10"/>
    </row>
    <row r="247" spans="1:60" x14ac:dyDescent="0.25">
      <c r="D247" s="10"/>
    </row>
    <row r="248" spans="1:60" x14ac:dyDescent="0.25">
      <c r="D248" s="10"/>
    </row>
    <row r="249" spans="1:60" x14ac:dyDescent="0.25">
      <c r="D249" s="10"/>
    </row>
    <row r="250" spans="1:60" x14ac:dyDescent="0.25">
      <c r="D250" s="10"/>
    </row>
    <row r="251" spans="1:60" x14ac:dyDescent="0.25">
      <c r="D251" s="10"/>
    </row>
    <row r="252" spans="1:60" x14ac:dyDescent="0.25">
      <c r="D252" s="10"/>
    </row>
    <row r="253" spans="1:60" x14ac:dyDescent="0.25">
      <c r="D253" s="10"/>
    </row>
    <row r="254" spans="1:60" x14ac:dyDescent="0.25">
      <c r="D254" s="10"/>
    </row>
    <row r="255" spans="1:60" x14ac:dyDescent="0.25">
      <c r="D255" s="10"/>
    </row>
    <row r="256" spans="1:60"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MZ9i9fiaqne2ASc5DeIXkhChAK2h3d8AbkLu9p/HrMDrEMivc/uwp6q1Uo0jPwNqeD/uwbS68s2MCawnMp43RQ==" saltValue="10Efm6ceOncnSeUzo5um/Q==" spinCount="100000" sheet="1" formatRows="0"/>
  <mergeCells count="82">
    <mergeCell ref="C46:G46"/>
    <mergeCell ref="A1:G1"/>
    <mergeCell ref="C2:G2"/>
    <mergeCell ref="C3:G3"/>
    <mergeCell ref="C4:G4"/>
    <mergeCell ref="C14:G14"/>
    <mergeCell ref="C20:G20"/>
    <mergeCell ref="C24:G24"/>
    <mergeCell ref="C30:G30"/>
    <mergeCell ref="C33:G33"/>
    <mergeCell ref="C37:G37"/>
    <mergeCell ref="C40:G40"/>
    <mergeCell ref="C94:G94"/>
    <mergeCell ref="C47:G47"/>
    <mergeCell ref="C51:G51"/>
    <mergeCell ref="C52:G52"/>
    <mergeCell ref="C58:G58"/>
    <mergeCell ref="C68:G68"/>
    <mergeCell ref="C73:G73"/>
    <mergeCell ref="C74:G74"/>
    <mergeCell ref="C80:G80"/>
    <mergeCell ref="C82:G82"/>
    <mergeCell ref="C84:G84"/>
    <mergeCell ref="C88:G88"/>
    <mergeCell ref="C135:G135"/>
    <mergeCell ref="C95:G95"/>
    <mergeCell ref="C97:G97"/>
    <mergeCell ref="C98:G98"/>
    <mergeCell ref="C101:G101"/>
    <mergeCell ref="C106:G106"/>
    <mergeCell ref="C109:G109"/>
    <mergeCell ref="C116:G116"/>
    <mergeCell ref="C120:G120"/>
    <mergeCell ref="C132:G132"/>
    <mergeCell ref="C133:G133"/>
    <mergeCell ref="C134:G134"/>
    <mergeCell ref="C163:G163"/>
    <mergeCell ref="C136:G136"/>
    <mergeCell ref="C137:G137"/>
    <mergeCell ref="C138:G138"/>
    <mergeCell ref="C140:G140"/>
    <mergeCell ref="C142:G142"/>
    <mergeCell ref="C143:G143"/>
    <mergeCell ref="C146:G146"/>
    <mergeCell ref="C150:G150"/>
    <mergeCell ref="C151:G151"/>
    <mergeCell ref="C154:G154"/>
    <mergeCell ref="C159:G159"/>
    <mergeCell ref="C193:G193"/>
    <mergeCell ref="C164:G164"/>
    <mergeCell ref="C167:G167"/>
    <mergeCell ref="C168:G168"/>
    <mergeCell ref="C169:G169"/>
    <mergeCell ref="C171:G171"/>
    <mergeCell ref="C172:G172"/>
    <mergeCell ref="C173:G173"/>
    <mergeCell ref="C177:G177"/>
    <mergeCell ref="C178:G178"/>
    <mergeCell ref="C185:G185"/>
    <mergeCell ref="C192:G192"/>
    <mergeCell ref="C212:G212"/>
    <mergeCell ref="C195:G195"/>
    <mergeCell ref="C196:G196"/>
    <mergeCell ref="C198:G198"/>
    <mergeCell ref="C199:G199"/>
    <mergeCell ref="C201:G201"/>
    <mergeCell ref="C202:G202"/>
    <mergeCell ref="C203:G203"/>
    <mergeCell ref="C204:G204"/>
    <mergeCell ref="C206:G206"/>
    <mergeCell ref="C207:G207"/>
    <mergeCell ref="C209:G209"/>
    <mergeCell ref="C230:G230"/>
    <mergeCell ref="C238:G238"/>
    <mergeCell ref="C240:G240"/>
    <mergeCell ref="C241:G241"/>
    <mergeCell ref="C215:G215"/>
    <mergeCell ref="C217:G217"/>
    <mergeCell ref="C222:G222"/>
    <mergeCell ref="C224:G224"/>
    <mergeCell ref="C226:G226"/>
    <mergeCell ref="C228:G228"/>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4A3F3-D732-4FBA-A9C7-8961AEEA3026}">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61</v>
      </c>
      <c r="C3" s="518" t="s">
        <v>62</v>
      </c>
      <c r="D3" s="519"/>
      <c r="E3" s="519"/>
      <c r="F3" s="519"/>
      <c r="G3" s="520"/>
      <c r="AC3" s="120" t="s">
        <v>148</v>
      </c>
      <c r="AG3" t="s">
        <v>150</v>
      </c>
    </row>
    <row r="4" spans="1:60" ht="25.2" customHeight="1" x14ac:dyDescent="0.25">
      <c r="A4" s="139" t="s">
        <v>9</v>
      </c>
      <c r="B4" s="140" t="s">
        <v>73</v>
      </c>
      <c r="C4" s="521" t="s">
        <v>74</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SUMIF(AG9:AG27,"&lt;&gt;NOR",G9:G27)</f>
        <v>0</v>
      </c>
      <c r="H8" s="165"/>
      <c r="I8" s="165">
        <f>SUM(I9:I27)</f>
        <v>0</v>
      </c>
      <c r="J8" s="165"/>
      <c r="K8" s="165">
        <f>SUM(K9:K27)</f>
        <v>0</v>
      </c>
      <c r="L8" s="165"/>
      <c r="M8" s="165">
        <f>SUM(M9:M27)</f>
        <v>0</v>
      </c>
      <c r="N8" s="164"/>
      <c r="O8" s="164">
        <f>SUM(O9:O27)</f>
        <v>0.01</v>
      </c>
      <c r="P8" s="164"/>
      <c r="Q8" s="164">
        <f>SUM(Q9:Q27)</f>
        <v>0.45</v>
      </c>
      <c r="R8" s="165"/>
      <c r="S8" s="165"/>
      <c r="T8" s="166"/>
      <c r="U8" s="160"/>
      <c r="V8" s="160">
        <f>SUM(V9:V27)</f>
        <v>50.47</v>
      </c>
      <c r="W8" s="160"/>
      <c r="X8" s="160"/>
      <c r="Y8" s="160"/>
      <c r="AG8" t="s">
        <v>175</v>
      </c>
    </row>
    <row r="9" spans="1:60" ht="20.399999999999999" outlineLevel="1" x14ac:dyDescent="0.25">
      <c r="A9" s="168">
        <v>1</v>
      </c>
      <c r="B9" s="169" t="s">
        <v>1285</v>
      </c>
      <c r="C9" s="184" t="s">
        <v>1286</v>
      </c>
      <c r="D9" s="170" t="s">
        <v>264</v>
      </c>
      <c r="E9" s="171">
        <v>2</v>
      </c>
      <c r="F9" s="172"/>
      <c r="G9" s="173">
        <f>ROUND(E9*F9,2)</f>
        <v>0</v>
      </c>
      <c r="H9" s="172"/>
      <c r="I9" s="173">
        <f>ROUND(E9*H9,2)</f>
        <v>0</v>
      </c>
      <c r="J9" s="172"/>
      <c r="K9" s="173">
        <f>ROUND(E9*J9,2)</f>
        <v>0</v>
      </c>
      <c r="L9" s="173">
        <v>21</v>
      </c>
      <c r="M9" s="173">
        <f>G9*(1+L9/100)</f>
        <v>0</v>
      </c>
      <c r="N9" s="171">
        <v>0</v>
      </c>
      <c r="O9" s="171">
        <f>ROUND(E9*N9,2)</f>
        <v>0</v>
      </c>
      <c r="P9" s="171">
        <v>0.22500000000000001</v>
      </c>
      <c r="Q9" s="171">
        <f>ROUND(E9*P9,2)</f>
        <v>0.45</v>
      </c>
      <c r="R9" s="173" t="s">
        <v>327</v>
      </c>
      <c r="S9" s="173" t="s">
        <v>266</v>
      </c>
      <c r="T9" s="174" t="s">
        <v>266</v>
      </c>
      <c r="U9" s="156">
        <v>0.14199999999999999</v>
      </c>
      <c r="V9" s="156">
        <f>ROUND(E9*U9,2)</f>
        <v>0.28000000000000003</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524" t="s">
        <v>1287</v>
      </c>
      <c r="D10" s="525"/>
      <c r="E10" s="525"/>
      <c r="F10" s="525"/>
      <c r="G10" s="525"/>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2" x14ac:dyDescent="0.25">
      <c r="A11" s="153"/>
      <c r="B11" s="154"/>
      <c r="C11" s="515" t="s">
        <v>1288</v>
      </c>
      <c r="D11" s="516"/>
      <c r="E11" s="516"/>
      <c r="F11" s="516"/>
      <c r="G11" s="516"/>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185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68">
        <v>2</v>
      </c>
      <c r="B12" s="169" t="s">
        <v>349</v>
      </c>
      <c r="C12" s="184" t="s">
        <v>350</v>
      </c>
      <c r="D12" s="170" t="s">
        <v>343</v>
      </c>
      <c r="E12" s="171">
        <v>5.4</v>
      </c>
      <c r="F12" s="172"/>
      <c r="G12" s="173">
        <f>ROUND(E12*F12,2)</f>
        <v>0</v>
      </c>
      <c r="H12" s="172"/>
      <c r="I12" s="173">
        <f>ROUND(E12*H12,2)</f>
        <v>0</v>
      </c>
      <c r="J12" s="172"/>
      <c r="K12" s="173">
        <f>ROUND(E12*J12,2)</f>
        <v>0</v>
      </c>
      <c r="L12" s="173">
        <v>21</v>
      </c>
      <c r="M12" s="173">
        <f>G12*(1+L12/100)</f>
        <v>0</v>
      </c>
      <c r="N12" s="171">
        <v>0</v>
      </c>
      <c r="O12" s="171">
        <f>ROUND(E12*N12,2)</f>
        <v>0</v>
      </c>
      <c r="P12" s="171">
        <v>0</v>
      </c>
      <c r="Q12" s="171">
        <f>ROUND(E12*P12,2)</f>
        <v>0</v>
      </c>
      <c r="R12" s="173" t="s">
        <v>323</v>
      </c>
      <c r="S12" s="173" t="s">
        <v>266</v>
      </c>
      <c r="T12" s="174" t="s">
        <v>266</v>
      </c>
      <c r="U12" s="156">
        <v>4.6550000000000002</v>
      </c>
      <c r="V12" s="156">
        <f>ROUND(E12*U12,2)</f>
        <v>25.14</v>
      </c>
      <c r="W12" s="156"/>
      <c r="X12" s="156" t="s">
        <v>253</v>
      </c>
      <c r="Y12" s="156" t="s">
        <v>182</v>
      </c>
      <c r="Z12" s="146"/>
      <c r="AA12" s="146"/>
      <c r="AB12" s="146"/>
      <c r="AC12" s="146"/>
      <c r="AD12" s="146"/>
      <c r="AE12" s="146"/>
      <c r="AF12" s="146"/>
      <c r="AG12" s="146" t="s">
        <v>254</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524" t="s">
        <v>351</v>
      </c>
      <c r="D13" s="525"/>
      <c r="E13" s="525"/>
      <c r="F13" s="525"/>
      <c r="G13" s="525"/>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275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191" t="s">
        <v>1289</v>
      </c>
      <c r="D14" s="189"/>
      <c r="E14" s="190">
        <v>5.4</v>
      </c>
      <c r="F14" s="156"/>
      <c r="G14" s="156"/>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271</v>
      </c>
      <c r="AH14" s="146">
        <v>0</v>
      </c>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68">
        <v>3</v>
      </c>
      <c r="B15" s="169" t="s">
        <v>829</v>
      </c>
      <c r="C15" s="184" t="s">
        <v>830</v>
      </c>
      <c r="D15" s="170" t="s">
        <v>264</v>
      </c>
      <c r="E15" s="171">
        <v>12</v>
      </c>
      <c r="F15" s="172"/>
      <c r="G15" s="173">
        <f>ROUND(E15*F15,2)</f>
        <v>0</v>
      </c>
      <c r="H15" s="172"/>
      <c r="I15" s="173">
        <f>ROUND(E15*H15,2)</f>
        <v>0</v>
      </c>
      <c r="J15" s="172"/>
      <c r="K15" s="173">
        <f>ROUND(E15*J15,2)</f>
        <v>0</v>
      </c>
      <c r="L15" s="173">
        <v>21</v>
      </c>
      <c r="M15" s="173">
        <f>G15*(1+L15/100)</f>
        <v>0</v>
      </c>
      <c r="N15" s="171">
        <v>9.7999999999999997E-4</v>
      </c>
      <c r="O15" s="171">
        <f>ROUND(E15*N15,2)</f>
        <v>0.01</v>
      </c>
      <c r="P15" s="171">
        <v>0</v>
      </c>
      <c r="Q15" s="171">
        <f>ROUND(E15*P15,2)</f>
        <v>0</v>
      </c>
      <c r="R15" s="173" t="s">
        <v>323</v>
      </c>
      <c r="S15" s="173" t="s">
        <v>266</v>
      </c>
      <c r="T15" s="174" t="s">
        <v>266</v>
      </c>
      <c r="U15" s="156">
        <v>0.24</v>
      </c>
      <c r="V15" s="156">
        <f>ROUND(E15*U15,2)</f>
        <v>2.88</v>
      </c>
      <c r="W15" s="156"/>
      <c r="X15" s="156" t="s">
        <v>253</v>
      </c>
      <c r="Y15" s="156" t="s">
        <v>182</v>
      </c>
      <c r="Z15" s="146"/>
      <c r="AA15" s="146"/>
      <c r="AB15" s="146"/>
      <c r="AC15" s="146"/>
      <c r="AD15" s="146"/>
      <c r="AE15" s="146"/>
      <c r="AF15" s="146"/>
      <c r="AG15" s="146" t="s">
        <v>254</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524" t="s">
        <v>831</v>
      </c>
      <c r="D16" s="525"/>
      <c r="E16" s="525"/>
      <c r="F16" s="525"/>
      <c r="G16" s="525"/>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191" t="s">
        <v>1290</v>
      </c>
      <c r="D17" s="189"/>
      <c r="E17" s="190">
        <v>12</v>
      </c>
      <c r="F17" s="156"/>
      <c r="G17" s="156"/>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271</v>
      </c>
      <c r="AH17" s="146">
        <v>0</v>
      </c>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8">
        <v>4</v>
      </c>
      <c r="B18" s="169" t="s">
        <v>841</v>
      </c>
      <c r="C18" s="184" t="s">
        <v>842</v>
      </c>
      <c r="D18" s="170" t="s">
        <v>264</v>
      </c>
      <c r="E18" s="171">
        <v>12</v>
      </c>
      <c r="F18" s="172"/>
      <c r="G18" s="173">
        <f>ROUND(E18*F18,2)</f>
        <v>0</v>
      </c>
      <c r="H18" s="172"/>
      <c r="I18" s="173">
        <f>ROUND(E18*H18,2)</f>
        <v>0</v>
      </c>
      <c r="J18" s="172"/>
      <c r="K18" s="173">
        <f>ROUND(E18*J18,2)</f>
        <v>0</v>
      </c>
      <c r="L18" s="173">
        <v>21</v>
      </c>
      <c r="M18" s="173">
        <f>G18*(1+L18/100)</f>
        <v>0</v>
      </c>
      <c r="N18" s="171">
        <v>0</v>
      </c>
      <c r="O18" s="171">
        <f>ROUND(E18*N18,2)</f>
        <v>0</v>
      </c>
      <c r="P18" s="171">
        <v>0</v>
      </c>
      <c r="Q18" s="171">
        <f>ROUND(E18*P18,2)</f>
        <v>0</v>
      </c>
      <c r="R18" s="173" t="s">
        <v>323</v>
      </c>
      <c r="S18" s="173" t="s">
        <v>266</v>
      </c>
      <c r="T18" s="174" t="s">
        <v>266</v>
      </c>
      <c r="U18" s="156">
        <v>7.0000000000000007E-2</v>
      </c>
      <c r="V18" s="156">
        <f>ROUND(E18*U18,2)</f>
        <v>0.84</v>
      </c>
      <c r="W18" s="156"/>
      <c r="X18" s="156" t="s">
        <v>253</v>
      </c>
      <c r="Y18" s="156" t="s">
        <v>182</v>
      </c>
      <c r="Z18" s="146"/>
      <c r="AA18" s="146"/>
      <c r="AB18" s="146"/>
      <c r="AC18" s="146"/>
      <c r="AD18" s="146"/>
      <c r="AE18" s="146"/>
      <c r="AF18" s="146"/>
      <c r="AG18" s="146" t="s">
        <v>254</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524" t="s">
        <v>843</v>
      </c>
      <c r="D19" s="525"/>
      <c r="E19" s="525"/>
      <c r="F19" s="525"/>
      <c r="G19" s="525"/>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275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191" t="s">
        <v>1291</v>
      </c>
      <c r="D20" s="189"/>
      <c r="E20" s="190">
        <v>12</v>
      </c>
      <c r="F20" s="156"/>
      <c r="G20" s="156"/>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271</v>
      </c>
      <c r="AH20" s="146">
        <v>5</v>
      </c>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68">
        <v>5</v>
      </c>
      <c r="B21" s="169" t="s">
        <v>369</v>
      </c>
      <c r="C21" s="184" t="s">
        <v>370</v>
      </c>
      <c r="D21" s="170" t="s">
        <v>343</v>
      </c>
      <c r="E21" s="171">
        <v>5.4</v>
      </c>
      <c r="F21" s="172"/>
      <c r="G21" s="173">
        <f>ROUND(E21*F21,2)</f>
        <v>0</v>
      </c>
      <c r="H21" s="172"/>
      <c r="I21" s="173">
        <f>ROUND(E21*H21,2)</f>
        <v>0</v>
      </c>
      <c r="J21" s="172"/>
      <c r="K21" s="173">
        <f>ROUND(E21*J21,2)</f>
        <v>0</v>
      </c>
      <c r="L21" s="173">
        <v>21</v>
      </c>
      <c r="M21" s="173">
        <f>G21*(1+L21/100)</f>
        <v>0</v>
      </c>
      <c r="N21" s="171">
        <v>0</v>
      </c>
      <c r="O21" s="171">
        <f>ROUND(E21*N21,2)</f>
        <v>0</v>
      </c>
      <c r="P21" s="171">
        <v>0</v>
      </c>
      <c r="Q21" s="171">
        <f>ROUND(E21*P21,2)</f>
        <v>0</v>
      </c>
      <c r="R21" s="173" t="s">
        <v>323</v>
      </c>
      <c r="S21" s="173" t="s">
        <v>266</v>
      </c>
      <c r="T21" s="174" t="s">
        <v>266</v>
      </c>
      <c r="U21" s="156">
        <v>3.81</v>
      </c>
      <c r="V21" s="156">
        <f>ROUND(E21*U21,2)</f>
        <v>20.57</v>
      </c>
      <c r="W21" s="156"/>
      <c r="X21" s="156" t="s">
        <v>253</v>
      </c>
      <c r="Y21" s="156" t="s">
        <v>182</v>
      </c>
      <c r="Z21" s="146"/>
      <c r="AA21" s="146"/>
      <c r="AB21" s="146"/>
      <c r="AC21" s="146"/>
      <c r="AD21" s="146"/>
      <c r="AE21" s="146"/>
      <c r="AF21" s="146"/>
      <c r="AG21" s="146" t="s">
        <v>267</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524" t="s">
        <v>371</v>
      </c>
      <c r="D22" s="525"/>
      <c r="E22" s="525"/>
      <c r="F22" s="525"/>
      <c r="G22" s="525"/>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275</v>
      </c>
      <c r="AH22" s="146"/>
      <c r="AI22" s="146"/>
      <c r="AJ22" s="146"/>
      <c r="AK22" s="146"/>
      <c r="AL22" s="146"/>
      <c r="AM22" s="146"/>
      <c r="AN22" s="146"/>
      <c r="AO22" s="146"/>
      <c r="AP22" s="146"/>
      <c r="AQ22" s="146"/>
      <c r="AR22" s="146"/>
      <c r="AS22" s="146"/>
      <c r="AT22" s="146"/>
      <c r="AU22" s="146"/>
      <c r="AV22" s="146"/>
      <c r="AW22" s="146"/>
      <c r="AX22" s="146"/>
      <c r="AY22" s="146"/>
      <c r="AZ22" s="146"/>
      <c r="BA22" s="182" t="str">
        <f>C22</f>
        <v xml:space="preserve"> bez naložení, avšak s vyprázdněním nádoby na hromady nebo do dopravního prostředku, na každých třeba i započatých 3 m výšky,</v>
      </c>
      <c r="BB22" s="146"/>
      <c r="BC22" s="146"/>
      <c r="BD22" s="146"/>
      <c r="BE22" s="146"/>
      <c r="BF22" s="146"/>
      <c r="BG22" s="146"/>
      <c r="BH22" s="146"/>
    </row>
    <row r="23" spans="1:60" outlineLevel="2" x14ac:dyDescent="0.25">
      <c r="A23" s="153"/>
      <c r="B23" s="154"/>
      <c r="C23" s="191" t="s">
        <v>1289</v>
      </c>
      <c r="D23" s="189"/>
      <c r="E23" s="190">
        <v>5.4</v>
      </c>
      <c r="F23" s="156"/>
      <c r="G23" s="156"/>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271</v>
      </c>
      <c r="AH23" s="146">
        <v>0</v>
      </c>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68">
        <v>6</v>
      </c>
      <c r="B24" s="169" t="s">
        <v>877</v>
      </c>
      <c r="C24" s="184" t="s">
        <v>878</v>
      </c>
      <c r="D24" s="170" t="s">
        <v>343</v>
      </c>
      <c r="E24" s="171">
        <v>3.78</v>
      </c>
      <c r="F24" s="172"/>
      <c r="G24" s="173">
        <f>ROUND(E24*F24,2)</f>
        <v>0</v>
      </c>
      <c r="H24" s="172"/>
      <c r="I24" s="173">
        <f>ROUND(E24*H24,2)</f>
        <v>0</v>
      </c>
      <c r="J24" s="172"/>
      <c r="K24" s="173">
        <f>ROUND(E24*J24,2)</f>
        <v>0</v>
      </c>
      <c r="L24" s="173">
        <v>21</v>
      </c>
      <c r="M24" s="173">
        <f>G24*(1+L24/100)</f>
        <v>0</v>
      </c>
      <c r="N24" s="171">
        <v>0</v>
      </c>
      <c r="O24" s="171">
        <f>ROUND(E24*N24,2)</f>
        <v>0</v>
      </c>
      <c r="P24" s="171">
        <v>0</v>
      </c>
      <c r="Q24" s="171">
        <f>ROUND(E24*P24,2)</f>
        <v>0</v>
      </c>
      <c r="R24" s="173" t="s">
        <v>323</v>
      </c>
      <c r="S24" s="173" t="s">
        <v>266</v>
      </c>
      <c r="T24" s="174" t="s">
        <v>266</v>
      </c>
      <c r="U24" s="156">
        <v>0.2</v>
      </c>
      <c r="V24" s="156">
        <f>ROUND(E24*U24,2)</f>
        <v>0.76</v>
      </c>
      <c r="W24" s="156"/>
      <c r="X24" s="156" t="s">
        <v>253</v>
      </c>
      <c r="Y24" s="156" t="s">
        <v>182</v>
      </c>
      <c r="Z24" s="146"/>
      <c r="AA24" s="146"/>
      <c r="AB24" s="146"/>
      <c r="AC24" s="146"/>
      <c r="AD24" s="146"/>
      <c r="AE24" s="146"/>
      <c r="AF24" s="146"/>
      <c r="AG24" s="146" t="s">
        <v>267</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524" t="s">
        <v>879</v>
      </c>
      <c r="D25" s="525"/>
      <c r="E25" s="525"/>
      <c r="F25" s="525"/>
      <c r="G25" s="525"/>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515" t="s">
        <v>880</v>
      </c>
      <c r="D26" s="516"/>
      <c r="E26" s="516"/>
      <c r="F26" s="516"/>
      <c r="G26" s="516"/>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185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2" x14ac:dyDescent="0.25">
      <c r="A27" s="153"/>
      <c r="B27" s="154"/>
      <c r="C27" s="191" t="s">
        <v>1292</v>
      </c>
      <c r="D27" s="189"/>
      <c r="E27" s="190">
        <v>3.78</v>
      </c>
      <c r="F27" s="156"/>
      <c r="G27" s="15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271</v>
      </c>
      <c r="AH27" s="146">
        <v>0</v>
      </c>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x14ac:dyDescent="0.25">
      <c r="A28" s="161" t="s">
        <v>174</v>
      </c>
      <c r="B28" s="162" t="s">
        <v>89</v>
      </c>
      <c r="C28" s="183" t="s">
        <v>90</v>
      </c>
      <c r="D28" s="163"/>
      <c r="E28" s="164"/>
      <c r="F28" s="165"/>
      <c r="G28" s="165">
        <f>SUMIF(AG29:AG32,"&lt;&gt;NOR",G29:G32)</f>
        <v>0</v>
      </c>
      <c r="H28" s="165"/>
      <c r="I28" s="165">
        <f>SUM(I29:I32)</f>
        <v>0</v>
      </c>
      <c r="J28" s="165"/>
      <c r="K28" s="165">
        <f>SUM(K29:K32)</f>
        <v>0</v>
      </c>
      <c r="L28" s="165"/>
      <c r="M28" s="165">
        <f>SUM(M29:M32)</f>
        <v>0</v>
      </c>
      <c r="N28" s="164"/>
      <c r="O28" s="164">
        <f>SUM(O29:O32)</f>
        <v>0</v>
      </c>
      <c r="P28" s="164"/>
      <c r="Q28" s="164">
        <f>SUM(Q29:Q32)</f>
        <v>0</v>
      </c>
      <c r="R28" s="165"/>
      <c r="S28" s="165"/>
      <c r="T28" s="166"/>
      <c r="U28" s="160"/>
      <c r="V28" s="160">
        <f>SUM(V29:V32)</f>
        <v>0</v>
      </c>
      <c r="W28" s="160"/>
      <c r="X28" s="160"/>
      <c r="Y28" s="160"/>
      <c r="AG28" t="s">
        <v>175</v>
      </c>
    </row>
    <row r="29" spans="1:60" outlineLevel="1" x14ac:dyDescent="0.25">
      <c r="A29" s="175">
        <v>7</v>
      </c>
      <c r="B29" s="176" t="s">
        <v>1293</v>
      </c>
      <c r="C29" s="185" t="s">
        <v>1159</v>
      </c>
      <c r="D29" s="177" t="s">
        <v>178</v>
      </c>
      <c r="E29" s="178">
        <v>1</v>
      </c>
      <c r="F29" s="179"/>
      <c r="G29" s="180">
        <f>ROUND(E29*F29,2)</f>
        <v>0</v>
      </c>
      <c r="H29" s="179"/>
      <c r="I29" s="180">
        <f>ROUND(E29*H29,2)</f>
        <v>0</v>
      </c>
      <c r="J29" s="179"/>
      <c r="K29" s="180">
        <f>ROUND(E29*J29,2)</f>
        <v>0</v>
      </c>
      <c r="L29" s="180">
        <v>21</v>
      </c>
      <c r="M29" s="180">
        <f>G29*(1+L29/100)</f>
        <v>0</v>
      </c>
      <c r="N29" s="178">
        <v>0</v>
      </c>
      <c r="O29" s="178">
        <f>ROUND(E29*N29,2)</f>
        <v>0</v>
      </c>
      <c r="P29" s="178">
        <v>0</v>
      </c>
      <c r="Q29" s="178">
        <f>ROUND(E29*P29,2)</f>
        <v>0</v>
      </c>
      <c r="R29" s="180"/>
      <c r="S29" s="180" t="s">
        <v>179</v>
      </c>
      <c r="T29" s="181" t="s">
        <v>180</v>
      </c>
      <c r="U29" s="156">
        <v>0</v>
      </c>
      <c r="V29" s="156">
        <f>ROUND(E29*U29,2)</f>
        <v>0</v>
      </c>
      <c r="W29" s="156"/>
      <c r="X29" s="156" t="s">
        <v>253</v>
      </c>
      <c r="Y29" s="156" t="s">
        <v>182</v>
      </c>
      <c r="Z29" s="146"/>
      <c r="AA29" s="146"/>
      <c r="AB29" s="146"/>
      <c r="AC29" s="146"/>
      <c r="AD29" s="146"/>
      <c r="AE29" s="146"/>
      <c r="AF29" s="146"/>
      <c r="AG29" s="146" t="s">
        <v>254</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ht="20.399999999999999" outlineLevel="1" x14ac:dyDescent="0.25">
      <c r="A30" s="168">
        <v>8</v>
      </c>
      <c r="B30" s="169" t="s">
        <v>1294</v>
      </c>
      <c r="C30" s="184" t="s">
        <v>1295</v>
      </c>
      <c r="D30" s="170" t="s">
        <v>178</v>
      </c>
      <c r="E30" s="171">
        <v>1</v>
      </c>
      <c r="F30" s="172"/>
      <c r="G30" s="173">
        <f>ROUND(E30*F30,2)</f>
        <v>0</v>
      </c>
      <c r="H30" s="172"/>
      <c r="I30" s="173">
        <f>ROUND(E30*H30,2)</f>
        <v>0</v>
      </c>
      <c r="J30" s="172"/>
      <c r="K30" s="173">
        <f>ROUND(E30*J30,2)</f>
        <v>0</v>
      </c>
      <c r="L30" s="173">
        <v>21</v>
      </c>
      <c r="M30" s="173">
        <f>G30*(1+L30/100)</f>
        <v>0</v>
      </c>
      <c r="N30" s="171">
        <v>0</v>
      </c>
      <c r="O30" s="171">
        <f>ROUND(E30*N30,2)</f>
        <v>0</v>
      </c>
      <c r="P30" s="171">
        <v>0</v>
      </c>
      <c r="Q30" s="171">
        <f>ROUND(E30*P30,2)</f>
        <v>0</v>
      </c>
      <c r="R30" s="173"/>
      <c r="S30" s="173" t="s">
        <v>179</v>
      </c>
      <c r="T30" s="174" t="s">
        <v>180</v>
      </c>
      <c r="U30" s="156">
        <v>0</v>
      </c>
      <c r="V30" s="156">
        <f>ROUND(E30*U30,2)</f>
        <v>0</v>
      </c>
      <c r="W30" s="156"/>
      <c r="X30" s="156" t="s">
        <v>253</v>
      </c>
      <c r="Y30" s="156" t="s">
        <v>182</v>
      </c>
      <c r="Z30" s="146"/>
      <c r="AA30" s="146"/>
      <c r="AB30" s="146"/>
      <c r="AC30" s="146"/>
      <c r="AD30" s="146"/>
      <c r="AE30" s="146"/>
      <c r="AF30" s="146"/>
      <c r="AG30" s="146" t="s">
        <v>254</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513" t="s">
        <v>1296</v>
      </c>
      <c r="D31" s="514"/>
      <c r="E31" s="514"/>
      <c r="F31" s="514"/>
      <c r="G31" s="514"/>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185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2" x14ac:dyDescent="0.25">
      <c r="A32" s="153"/>
      <c r="B32" s="154"/>
      <c r="C32" s="191" t="s">
        <v>1297</v>
      </c>
      <c r="D32" s="189"/>
      <c r="E32" s="190">
        <v>1</v>
      </c>
      <c r="F32" s="156"/>
      <c r="G32" s="156"/>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271</v>
      </c>
      <c r="AH32" s="146">
        <v>0</v>
      </c>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x14ac:dyDescent="0.25">
      <c r="A33" s="161" t="s">
        <v>174</v>
      </c>
      <c r="B33" s="162" t="s">
        <v>91</v>
      </c>
      <c r="C33" s="183" t="s">
        <v>92</v>
      </c>
      <c r="D33" s="163"/>
      <c r="E33" s="164"/>
      <c r="F33" s="165"/>
      <c r="G33" s="165">
        <f>SUMIF(AG34:AG38,"&lt;&gt;NOR",G34:G38)</f>
        <v>0</v>
      </c>
      <c r="H33" s="165"/>
      <c r="I33" s="165">
        <f>SUM(I34:I38)</f>
        <v>0</v>
      </c>
      <c r="J33" s="165"/>
      <c r="K33" s="165">
        <f>SUM(K34:K38)</f>
        <v>0</v>
      </c>
      <c r="L33" s="165"/>
      <c r="M33" s="165">
        <f>SUM(M34:M38)</f>
        <v>0</v>
      </c>
      <c r="N33" s="164"/>
      <c r="O33" s="164">
        <f>SUM(O34:O38)</f>
        <v>0.03</v>
      </c>
      <c r="P33" s="164"/>
      <c r="Q33" s="164">
        <f>SUM(Q34:Q38)</f>
        <v>0</v>
      </c>
      <c r="R33" s="165"/>
      <c r="S33" s="165"/>
      <c r="T33" s="166"/>
      <c r="U33" s="160"/>
      <c r="V33" s="160">
        <f>SUM(V34:V38)</f>
        <v>0.43</v>
      </c>
      <c r="W33" s="160"/>
      <c r="X33" s="160"/>
      <c r="Y33" s="160"/>
      <c r="AG33" t="s">
        <v>175</v>
      </c>
    </row>
    <row r="34" spans="1:60" outlineLevel="1" x14ac:dyDescent="0.25">
      <c r="A34" s="168">
        <v>9</v>
      </c>
      <c r="B34" s="169" t="s">
        <v>1298</v>
      </c>
      <c r="C34" s="184" t="s">
        <v>1299</v>
      </c>
      <c r="D34" s="170" t="s">
        <v>298</v>
      </c>
      <c r="E34" s="171">
        <v>2.844E-2</v>
      </c>
      <c r="F34" s="172"/>
      <c r="G34" s="173">
        <f>ROUND(E34*F34,2)</f>
        <v>0</v>
      </c>
      <c r="H34" s="172"/>
      <c r="I34" s="173">
        <f>ROUND(E34*H34,2)</f>
        <v>0</v>
      </c>
      <c r="J34" s="172"/>
      <c r="K34" s="173">
        <f>ROUND(E34*J34,2)</f>
        <v>0</v>
      </c>
      <c r="L34" s="173">
        <v>21</v>
      </c>
      <c r="M34" s="173">
        <f>G34*(1+L34/100)</f>
        <v>0</v>
      </c>
      <c r="N34" s="171">
        <v>1.06274</v>
      </c>
      <c r="O34" s="171">
        <f>ROUND(E34*N34,2)</f>
        <v>0.03</v>
      </c>
      <c r="P34" s="171">
        <v>0</v>
      </c>
      <c r="Q34" s="171">
        <f>ROUND(E34*P34,2)</f>
        <v>0</v>
      </c>
      <c r="R34" s="173" t="s">
        <v>265</v>
      </c>
      <c r="S34" s="173" t="s">
        <v>266</v>
      </c>
      <c r="T34" s="174" t="s">
        <v>266</v>
      </c>
      <c r="U34" s="156">
        <v>15.23</v>
      </c>
      <c r="V34" s="156">
        <f>ROUND(E34*U34,2)</f>
        <v>0.43</v>
      </c>
      <c r="W34" s="156"/>
      <c r="X34" s="156" t="s">
        <v>253</v>
      </c>
      <c r="Y34" s="156" t="s">
        <v>182</v>
      </c>
      <c r="Z34" s="146"/>
      <c r="AA34" s="146"/>
      <c r="AB34" s="146"/>
      <c r="AC34" s="146"/>
      <c r="AD34" s="146"/>
      <c r="AE34" s="146"/>
      <c r="AF34" s="146"/>
      <c r="AG34" s="146" t="s">
        <v>254</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2" x14ac:dyDescent="0.25">
      <c r="A35" s="153"/>
      <c r="B35" s="154"/>
      <c r="C35" s="524" t="s">
        <v>1300</v>
      </c>
      <c r="D35" s="525"/>
      <c r="E35" s="525"/>
      <c r="F35" s="525"/>
      <c r="G35" s="525"/>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275</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2" x14ac:dyDescent="0.25">
      <c r="A36" s="153"/>
      <c r="B36" s="154"/>
      <c r="C36" s="515" t="s">
        <v>1301</v>
      </c>
      <c r="D36" s="516"/>
      <c r="E36" s="516"/>
      <c r="F36" s="516"/>
      <c r="G36" s="516"/>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185</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3" x14ac:dyDescent="0.25">
      <c r="A37" s="153"/>
      <c r="B37" s="154"/>
      <c r="C37" s="515" t="s">
        <v>1302</v>
      </c>
      <c r="D37" s="516"/>
      <c r="E37" s="516"/>
      <c r="F37" s="516"/>
      <c r="G37" s="516"/>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185</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191" t="s">
        <v>1303</v>
      </c>
      <c r="D38" s="189"/>
      <c r="E38" s="190">
        <v>2.844E-2</v>
      </c>
      <c r="F38" s="156"/>
      <c r="G38" s="156"/>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271</v>
      </c>
      <c r="AH38" s="146">
        <v>0</v>
      </c>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x14ac:dyDescent="0.25">
      <c r="A39" s="161" t="s">
        <v>174</v>
      </c>
      <c r="B39" s="162" t="s">
        <v>95</v>
      </c>
      <c r="C39" s="183" t="s">
        <v>96</v>
      </c>
      <c r="D39" s="163"/>
      <c r="E39" s="164"/>
      <c r="F39" s="165"/>
      <c r="G39" s="165">
        <f>SUMIF(AG40:AG45,"&lt;&gt;NOR",G40:G45)</f>
        <v>0</v>
      </c>
      <c r="H39" s="165"/>
      <c r="I39" s="165">
        <f>SUM(I40:I45)</f>
        <v>0</v>
      </c>
      <c r="J39" s="165"/>
      <c r="K39" s="165">
        <f>SUM(K40:K45)</f>
        <v>0</v>
      </c>
      <c r="L39" s="165"/>
      <c r="M39" s="165">
        <f>SUM(M40:M45)</f>
        <v>0</v>
      </c>
      <c r="N39" s="164"/>
      <c r="O39" s="164">
        <f>SUM(O40:O45)</f>
        <v>1.1300000000000001</v>
      </c>
      <c r="P39" s="164"/>
      <c r="Q39" s="164">
        <f>SUM(Q40:Q45)</f>
        <v>0</v>
      </c>
      <c r="R39" s="165"/>
      <c r="S39" s="165"/>
      <c r="T39" s="166"/>
      <c r="U39" s="160"/>
      <c r="V39" s="160">
        <f>SUM(V40:V45)</f>
        <v>0.87</v>
      </c>
      <c r="W39" s="160"/>
      <c r="X39" s="160"/>
      <c r="Y39" s="160"/>
      <c r="AG39" t="s">
        <v>175</v>
      </c>
    </row>
    <row r="40" spans="1:60" outlineLevel="1" x14ac:dyDescent="0.25">
      <c r="A40" s="168">
        <v>10</v>
      </c>
      <c r="B40" s="169" t="s">
        <v>910</v>
      </c>
      <c r="C40" s="184" t="s">
        <v>911</v>
      </c>
      <c r="D40" s="170" t="s">
        <v>343</v>
      </c>
      <c r="E40" s="171">
        <v>0.36</v>
      </c>
      <c r="F40" s="172"/>
      <c r="G40" s="173">
        <f>ROUND(E40*F40,2)</f>
        <v>0</v>
      </c>
      <c r="H40" s="172"/>
      <c r="I40" s="173">
        <f>ROUND(E40*H40,2)</f>
        <v>0</v>
      </c>
      <c r="J40" s="172"/>
      <c r="K40" s="173">
        <f>ROUND(E40*J40,2)</f>
        <v>0</v>
      </c>
      <c r="L40" s="173">
        <v>21</v>
      </c>
      <c r="M40" s="173">
        <f>G40*(1+L40/100)</f>
        <v>0</v>
      </c>
      <c r="N40" s="171">
        <v>1.8907700000000001</v>
      </c>
      <c r="O40" s="171">
        <f>ROUND(E40*N40,2)</f>
        <v>0.68</v>
      </c>
      <c r="P40" s="171">
        <v>0</v>
      </c>
      <c r="Q40" s="171">
        <f>ROUND(E40*P40,2)</f>
        <v>0</v>
      </c>
      <c r="R40" s="173" t="s">
        <v>430</v>
      </c>
      <c r="S40" s="173" t="s">
        <v>266</v>
      </c>
      <c r="T40" s="174" t="s">
        <v>266</v>
      </c>
      <c r="U40" s="156">
        <v>1.7</v>
      </c>
      <c r="V40" s="156">
        <f>ROUND(E40*U40,2)</f>
        <v>0.61</v>
      </c>
      <c r="W40" s="156"/>
      <c r="X40" s="156" t="s">
        <v>253</v>
      </c>
      <c r="Y40" s="156" t="s">
        <v>182</v>
      </c>
      <c r="Z40" s="146"/>
      <c r="AA40" s="146"/>
      <c r="AB40" s="146"/>
      <c r="AC40" s="146"/>
      <c r="AD40" s="146"/>
      <c r="AE40" s="146"/>
      <c r="AF40" s="146"/>
      <c r="AG40" s="146" t="s">
        <v>912</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524" t="s">
        <v>913</v>
      </c>
      <c r="D41" s="525"/>
      <c r="E41" s="525"/>
      <c r="F41" s="525"/>
      <c r="G41" s="525"/>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191" t="s">
        <v>1304</v>
      </c>
      <c r="D42" s="189"/>
      <c r="E42" s="190">
        <v>0.36</v>
      </c>
      <c r="F42" s="156"/>
      <c r="G42" s="156"/>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271</v>
      </c>
      <c r="AH42" s="146">
        <v>0</v>
      </c>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ht="20.399999999999999" outlineLevel="1" x14ac:dyDescent="0.25">
      <c r="A43" s="168">
        <v>11</v>
      </c>
      <c r="B43" s="169" t="s">
        <v>1305</v>
      </c>
      <c r="C43" s="184" t="s">
        <v>1306</v>
      </c>
      <c r="D43" s="170" t="s">
        <v>343</v>
      </c>
      <c r="E43" s="171">
        <v>0.18</v>
      </c>
      <c r="F43" s="172"/>
      <c r="G43" s="173">
        <f>ROUND(E43*F43,2)</f>
        <v>0</v>
      </c>
      <c r="H43" s="172"/>
      <c r="I43" s="173">
        <f>ROUND(E43*H43,2)</f>
        <v>0</v>
      </c>
      <c r="J43" s="172"/>
      <c r="K43" s="173">
        <f>ROUND(E43*J43,2)</f>
        <v>0</v>
      </c>
      <c r="L43" s="173">
        <v>21</v>
      </c>
      <c r="M43" s="173">
        <f>G43*(1+L43/100)</f>
        <v>0</v>
      </c>
      <c r="N43" s="171">
        <v>2.5</v>
      </c>
      <c r="O43" s="171">
        <f>ROUND(E43*N43,2)</f>
        <v>0.45</v>
      </c>
      <c r="P43" s="171">
        <v>0</v>
      </c>
      <c r="Q43" s="171">
        <f>ROUND(E43*P43,2)</f>
        <v>0</v>
      </c>
      <c r="R43" s="173" t="s">
        <v>430</v>
      </c>
      <c r="S43" s="173" t="s">
        <v>266</v>
      </c>
      <c r="T43" s="174" t="s">
        <v>266</v>
      </c>
      <c r="U43" s="156">
        <v>1.4490000000000001</v>
      </c>
      <c r="V43" s="156">
        <f>ROUND(E43*U43,2)</f>
        <v>0.26</v>
      </c>
      <c r="W43" s="156"/>
      <c r="X43" s="156" t="s">
        <v>253</v>
      </c>
      <c r="Y43" s="156" t="s">
        <v>182</v>
      </c>
      <c r="Z43" s="146"/>
      <c r="AA43" s="146"/>
      <c r="AB43" s="146"/>
      <c r="AC43" s="146"/>
      <c r="AD43" s="146"/>
      <c r="AE43" s="146"/>
      <c r="AF43" s="146"/>
      <c r="AG43" s="146" t="s">
        <v>254</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24" t="s">
        <v>925</v>
      </c>
      <c r="D44" s="525"/>
      <c r="E44" s="525"/>
      <c r="F44" s="525"/>
      <c r="G44" s="52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191" t="s">
        <v>1307</v>
      </c>
      <c r="D45" s="189"/>
      <c r="E45" s="190">
        <v>0.18</v>
      </c>
      <c r="F45" s="156"/>
      <c r="G45" s="156"/>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271</v>
      </c>
      <c r="AH45" s="146">
        <v>0</v>
      </c>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x14ac:dyDescent="0.25">
      <c r="A46" s="161" t="s">
        <v>174</v>
      </c>
      <c r="B46" s="162" t="s">
        <v>97</v>
      </c>
      <c r="C46" s="183" t="s">
        <v>98</v>
      </c>
      <c r="D46" s="163"/>
      <c r="E46" s="164"/>
      <c r="F46" s="165"/>
      <c r="G46" s="165">
        <f>SUMIF(AG47:AG48,"&lt;&gt;NOR",G47:G48)</f>
        <v>0</v>
      </c>
      <c r="H46" s="165"/>
      <c r="I46" s="165">
        <f>SUM(I47:I48)</f>
        <v>0</v>
      </c>
      <c r="J46" s="165"/>
      <c r="K46" s="165">
        <f>SUM(K47:K48)</f>
        <v>0</v>
      </c>
      <c r="L46" s="165"/>
      <c r="M46" s="165">
        <f>SUM(M47:M48)</f>
        <v>0</v>
      </c>
      <c r="N46" s="164"/>
      <c r="O46" s="164">
        <f>SUM(O47:O48)</f>
        <v>0.15</v>
      </c>
      <c r="P46" s="164"/>
      <c r="Q46" s="164">
        <f>SUM(Q47:Q48)</f>
        <v>0</v>
      </c>
      <c r="R46" s="165"/>
      <c r="S46" s="165"/>
      <c r="T46" s="166"/>
      <c r="U46" s="160"/>
      <c r="V46" s="160">
        <f>SUM(V47:V48)</f>
        <v>0.96</v>
      </c>
      <c r="W46" s="160"/>
      <c r="X46" s="160"/>
      <c r="Y46" s="160"/>
      <c r="AG46" t="s">
        <v>175</v>
      </c>
    </row>
    <row r="47" spans="1:60" outlineLevel="1" x14ac:dyDescent="0.25">
      <c r="A47" s="168">
        <v>12</v>
      </c>
      <c r="B47" s="169" t="s">
        <v>665</v>
      </c>
      <c r="C47" s="184" t="s">
        <v>666</v>
      </c>
      <c r="D47" s="170" t="s">
        <v>264</v>
      </c>
      <c r="E47" s="171">
        <v>2</v>
      </c>
      <c r="F47" s="172"/>
      <c r="G47" s="173">
        <f>ROUND(E47*F47,2)</f>
        <v>0</v>
      </c>
      <c r="H47" s="172"/>
      <c r="I47" s="173">
        <f>ROUND(E47*H47,2)</f>
        <v>0</v>
      </c>
      <c r="J47" s="172"/>
      <c r="K47" s="173">
        <f>ROUND(E47*J47,2)</f>
        <v>0</v>
      </c>
      <c r="L47" s="173">
        <v>21</v>
      </c>
      <c r="M47" s="173">
        <f>G47*(1+L47/100)</f>
        <v>0</v>
      </c>
      <c r="N47" s="171">
        <v>7.3899999999999993E-2</v>
      </c>
      <c r="O47" s="171">
        <f>ROUND(E47*N47,2)</f>
        <v>0.15</v>
      </c>
      <c r="P47" s="171">
        <v>0</v>
      </c>
      <c r="Q47" s="171">
        <f>ROUND(E47*P47,2)</f>
        <v>0</v>
      </c>
      <c r="R47" s="173" t="s">
        <v>327</v>
      </c>
      <c r="S47" s="173" t="s">
        <v>266</v>
      </c>
      <c r="T47" s="174" t="s">
        <v>266</v>
      </c>
      <c r="U47" s="156">
        <v>0.47799999999999998</v>
      </c>
      <c r="V47" s="156">
        <f>ROUND(E47*U47,2)</f>
        <v>0.96</v>
      </c>
      <c r="W47" s="156"/>
      <c r="X47" s="156" t="s">
        <v>253</v>
      </c>
      <c r="Y47" s="156" t="s">
        <v>182</v>
      </c>
      <c r="Z47" s="146"/>
      <c r="AA47" s="146"/>
      <c r="AB47" s="146"/>
      <c r="AC47" s="146"/>
      <c r="AD47" s="146"/>
      <c r="AE47" s="146"/>
      <c r="AF47" s="146"/>
      <c r="AG47" s="146" t="s">
        <v>267</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ht="21" outlineLevel="2" x14ac:dyDescent="0.25">
      <c r="A48" s="153"/>
      <c r="B48" s="154"/>
      <c r="C48" s="524" t="s">
        <v>667</v>
      </c>
      <c r="D48" s="525"/>
      <c r="E48" s="525"/>
      <c r="F48" s="525"/>
      <c r="G48" s="52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275</v>
      </c>
      <c r="AH48" s="146"/>
      <c r="AI48" s="146"/>
      <c r="AJ48" s="146"/>
      <c r="AK48" s="146"/>
      <c r="AL48" s="146"/>
      <c r="AM48" s="146"/>
      <c r="AN48" s="146"/>
      <c r="AO48" s="146"/>
      <c r="AP48" s="146"/>
      <c r="AQ48" s="146"/>
      <c r="AR48" s="146"/>
      <c r="AS48" s="146"/>
      <c r="AT48" s="146"/>
      <c r="AU48" s="146"/>
      <c r="AV48" s="146"/>
      <c r="AW48" s="146"/>
      <c r="AX48" s="146"/>
      <c r="AY48" s="146"/>
      <c r="AZ48" s="146"/>
      <c r="BA48" s="182" t="str">
        <f>C48</f>
        <v>s provedením lože z kameniva drceného, s vyplněním spár, s dvojitým hutněním a se smetením přebytečného materiálu na krajnici. S dodáním hmot pro lože a výplň spár.</v>
      </c>
      <c r="BB48" s="146"/>
      <c r="BC48" s="146"/>
      <c r="BD48" s="146"/>
      <c r="BE48" s="146"/>
      <c r="BF48" s="146"/>
      <c r="BG48" s="146"/>
      <c r="BH48" s="146"/>
    </row>
    <row r="49" spans="1:60" x14ac:dyDescent="0.25">
      <c r="A49" s="161" t="s">
        <v>174</v>
      </c>
      <c r="B49" s="162" t="s">
        <v>103</v>
      </c>
      <c r="C49" s="183" t="s">
        <v>104</v>
      </c>
      <c r="D49" s="163"/>
      <c r="E49" s="164"/>
      <c r="F49" s="165"/>
      <c r="G49" s="165">
        <f>SUMIF(AG50:AG66,"&lt;&gt;NOR",G50:G66)</f>
        <v>0</v>
      </c>
      <c r="H49" s="165"/>
      <c r="I49" s="165">
        <f>SUM(I50:I66)</f>
        <v>0</v>
      </c>
      <c r="J49" s="165"/>
      <c r="K49" s="165">
        <f>SUM(K50:K66)</f>
        <v>0</v>
      </c>
      <c r="L49" s="165"/>
      <c r="M49" s="165">
        <f>SUM(M50:M66)</f>
        <v>0</v>
      </c>
      <c r="N49" s="164"/>
      <c r="O49" s="164">
        <f>SUM(O50:O66)</f>
        <v>4.78</v>
      </c>
      <c r="P49" s="164"/>
      <c r="Q49" s="164">
        <f>SUM(Q50:Q66)</f>
        <v>0</v>
      </c>
      <c r="R49" s="165"/>
      <c r="S49" s="165"/>
      <c r="T49" s="166"/>
      <c r="U49" s="160"/>
      <c r="V49" s="160">
        <f>SUM(V50:V66)</f>
        <v>17.71</v>
      </c>
      <c r="W49" s="160"/>
      <c r="X49" s="160"/>
      <c r="Y49" s="160"/>
      <c r="AG49" t="s">
        <v>175</v>
      </c>
    </row>
    <row r="50" spans="1:60" ht="20.399999999999999" outlineLevel="1" x14ac:dyDescent="0.25">
      <c r="A50" s="168">
        <v>13</v>
      </c>
      <c r="B50" s="169" t="s">
        <v>1308</v>
      </c>
      <c r="C50" s="184" t="s">
        <v>1309</v>
      </c>
      <c r="D50" s="170" t="s">
        <v>283</v>
      </c>
      <c r="E50" s="171">
        <v>4</v>
      </c>
      <c r="F50" s="172"/>
      <c r="G50" s="173">
        <f>ROUND(E50*F50,2)</f>
        <v>0</v>
      </c>
      <c r="H50" s="172"/>
      <c r="I50" s="173">
        <f>ROUND(E50*H50,2)</f>
        <v>0</v>
      </c>
      <c r="J50" s="172"/>
      <c r="K50" s="173">
        <f>ROUND(E50*J50,2)</f>
        <v>0</v>
      </c>
      <c r="L50" s="173">
        <v>21</v>
      </c>
      <c r="M50" s="173">
        <f>G50*(1+L50/100)</f>
        <v>0</v>
      </c>
      <c r="N50" s="171">
        <v>3.8600000000000002E-2</v>
      </c>
      <c r="O50" s="171">
        <f>ROUND(E50*N50,2)</f>
        <v>0.15</v>
      </c>
      <c r="P50" s="171">
        <v>0</v>
      </c>
      <c r="Q50" s="171">
        <f>ROUND(E50*P50,2)</f>
        <v>0</v>
      </c>
      <c r="R50" s="173" t="s">
        <v>430</v>
      </c>
      <c r="S50" s="173" t="s">
        <v>266</v>
      </c>
      <c r="T50" s="174" t="s">
        <v>266</v>
      </c>
      <c r="U50" s="156">
        <v>0.41699999999999998</v>
      </c>
      <c r="V50" s="156">
        <f>ROUND(E50*U50,2)</f>
        <v>1.67</v>
      </c>
      <c r="W50" s="156"/>
      <c r="X50" s="156" t="s">
        <v>253</v>
      </c>
      <c r="Y50" s="156" t="s">
        <v>182</v>
      </c>
      <c r="Z50" s="146"/>
      <c r="AA50" s="146"/>
      <c r="AB50" s="146"/>
      <c r="AC50" s="146"/>
      <c r="AD50" s="146"/>
      <c r="AE50" s="146"/>
      <c r="AF50" s="146"/>
      <c r="AG50" s="146" t="s">
        <v>254</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2" x14ac:dyDescent="0.25">
      <c r="A51" s="153"/>
      <c r="B51" s="154"/>
      <c r="C51" s="524" t="s">
        <v>1310</v>
      </c>
      <c r="D51" s="525"/>
      <c r="E51" s="525"/>
      <c r="F51" s="525"/>
      <c r="G51" s="525"/>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275</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515" t="s">
        <v>1311</v>
      </c>
      <c r="D52" s="516"/>
      <c r="E52" s="516"/>
      <c r="F52" s="516"/>
      <c r="G52" s="51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185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ht="20.399999999999999" outlineLevel="1" x14ac:dyDescent="0.25">
      <c r="A53" s="168">
        <v>14</v>
      </c>
      <c r="B53" s="169" t="s">
        <v>1312</v>
      </c>
      <c r="C53" s="184" t="s">
        <v>1313</v>
      </c>
      <c r="D53" s="170" t="s">
        <v>257</v>
      </c>
      <c r="E53" s="171">
        <v>1</v>
      </c>
      <c r="F53" s="172"/>
      <c r="G53" s="173">
        <f>ROUND(E53*F53,2)</f>
        <v>0</v>
      </c>
      <c r="H53" s="172"/>
      <c r="I53" s="173">
        <f>ROUND(E53*H53,2)</f>
        <v>0</v>
      </c>
      <c r="J53" s="172"/>
      <c r="K53" s="173">
        <f>ROUND(E53*J53,2)</f>
        <v>0</v>
      </c>
      <c r="L53" s="173">
        <v>21</v>
      </c>
      <c r="M53" s="173">
        <f>G53*(1+L53/100)</f>
        <v>0</v>
      </c>
      <c r="N53" s="171">
        <v>0</v>
      </c>
      <c r="O53" s="171">
        <f>ROUND(E53*N53,2)</f>
        <v>0</v>
      </c>
      <c r="P53" s="171">
        <v>0</v>
      </c>
      <c r="Q53" s="171">
        <f>ROUND(E53*P53,2)</f>
        <v>0</v>
      </c>
      <c r="R53" s="173" t="s">
        <v>430</v>
      </c>
      <c r="S53" s="173" t="s">
        <v>266</v>
      </c>
      <c r="T53" s="174" t="s">
        <v>266</v>
      </c>
      <c r="U53" s="156">
        <v>0.9</v>
      </c>
      <c r="V53" s="156">
        <f>ROUND(E53*U53,2)</f>
        <v>0.9</v>
      </c>
      <c r="W53" s="156"/>
      <c r="X53" s="156" t="s">
        <v>253</v>
      </c>
      <c r="Y53" s="156" t="s">
        <v>182</v>
      </c>
      <c r="Z53" s="146"/>
      <c r="AA53" s="146"/>
      <c r="AB53" s="146"/>
      <c r="AC53" s="146"/>
      <c r="AD53" s="146"/>
      <c r="AE53" s="146"/>
      <c r="AF53" s="146"/>
      <c r="AG53" s="146" t="s">
        <v>254</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2" x14ac:dyDescent="0.25">
      <c r="A54" s="153"/>
      <c r="B54" s="154"/>
      <c r="C54" s="524" t="s">
        <v>1314</v>
      </c>
      <c r="D54" s="525"/>
      <c r="E54" s="525"/>
      <c r="F54" s="525"/>
      <c r="G54" s="525"/>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275</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2" x14ac:dyDescent="0.25">
      <c r="A55" s="153"/>
      <c r="B55" s="154"/>
      <c r="C55" s="191" t="s">
        <v>1315</v>
      </c>
      <c r="D55" s="189"/>
      <c r="E55" s="190">
        <v>1</v>
      </c>
      <c r="F55" s="156"/>
      <c r="G55" s="156"/>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271</v>
      </c>
      <c r="AH55" s="146">
        <v>0</v>
      </c>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ht="20.399999999999999" outlineLevel="1" x14ac:dyDescent="0.25">
      <c r="A56" s="175">
        <v>15</v>
      </c>
      <c r="B56" s="176" t="s">
        <v>512</v>
      </c>
      <c r="C56" s="185" t="s">
        <v>513</v>
      </c>
      <c r="D56" s="177" t="s">
        <v>257</v>
      </c>
      <c r="E56" s="178">
        <v>8</v>
      </c>
      <c r="F56" s="179"/>
      <c r="G56" s="180">
        <f>ROUND(E56*F56,2)</f>
        <v>0</v>
      </c>
      <c r="H56" s="179"/>
      <c r="I56" s="180">
        <f>ROUND(E56*H56,2)</f>
        <v>0</v>
      </c>
      <c r="J56" s="179"/>
      <c r="K56" s="180">
        <f>ROUND(E56*J56,2)</f>
        <v>0</v>
      </c>
      <c r="L56" s="180">
        <v>21</v>
      </c>
      <c r="M56" s="180">
        <f>G56*(1+L56/100)</f>
        <v>0</v>
      </c>
      <c r="N56" s="178">
        <v>0.16102</v>
      </c>
      <c r="O56" s="178">
        <f>ROUND(E56*N56,2)</f>
        <v>1.29</v>
      </c>
      <c r="P56" s="178">
        <v>0</v>
      </c>
      <c r="Q56" s="178">
        <f>ROUND(E56*P56,2)</f>
        <v>0</v>
      </c>
      <c r="R56" s="180" t="s">
        <v>430</v>
      </c>
      <c r="S56" s="180" t="s">
        <v>266</v>
      </c>
      <c r="T56" s="181" t="s">
        <v>266</v>
      </c>
      <c r="U56" s="156">
        <v>1.69</v>
      </c>
      <c r="V56" s="156">
        <f>ROUND(E56*U56,2)</f>
        <v>13.52</v>
      </c>
      <c r="W56" s="156"/>
      <c r="X56" s="156" t="s">
        <v>253</v>
      </c>
      <c r="Y56" s="156" t="s">
        <v>182</v>
      </c>
      <c r="Z56" s="146"/>
      <c r="AA56" s="146"/>
      <c r="AB56" s="146"/>
      <c r="AC56" s="146"/>
      <c r="AD56" s="146"/>
      <c r="AE56" s="146"/>
      <c r="AF56" s="146"/>
      <c r="AG56" s="146" t="s">
        <v>254</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1" x14ac:dyDescent="0.25">
      <c r="A57" s="168">
        <v>16</v>
      </c>
      <c r="B57" s="169" t="s">
        <v>1316</v>
      </c>
      <c r="C57" s="184" t="s">
        <v>1317</v>
      </c>
      <c r="D57" s="170" t="s">
        <v>343</v>
      </c>
      <c r="E57" s="171">
        <v>0.95433999999999997</v>
      </c>
      <c r="F57" s="172"/>
      <c r="G57" s="173">
        <f>ROUND(E57*F57,2)</f>
        <v>0</v>
      </c>
      <c r="H57" s="172"/>
      <c r="I57" s="173">
        <f>ROUND(E57*H57,2)</f>
        <v>0</v>
      </c>
      <c r="J57" s="172"/>
      <c r="K57" s="173">
        <f>ROUND(E57*J57,2)</f>
        <v>0</v>
      </c>
      <c r="L57" s="173">
        <v>21</v>
      </c>
      <c r="M57" s="173">
        <f>G57*(1+L57/100)</f>
        <v>0</v>
      </c>
      <c r="N57" s="171">
        <v>2.5249999999999999</v>
      </c>
      <c r="O57" s="171">
        <f>ROUND(E57*N57,2)</f>
        <v>2.41</v>
      </c>
      <c r="P57" s="171">
        <v>0</v>
      </c>
      <c r="Q57" s="171">
        <f>ROUND(E57*P57,2)</f>
        <v>0</v>
      </c>
      <c r="R57" s="173" t="s">
        <v>430</v>
      </c>
      <c r="S57" s="173" t="s">
        <v>266</v>
      </c>
      <c r="T57" s="174" t="s">
        <v>266</v>
      </c>
      <c r="U57" s="156">
        <v>1.3029999999999999</v>
      </c>
      <c r="V57" s="156">
        <f>ROUND(E57*U57,2)</f>
        <v>1.24</v>
      </c>
      <c r="W57" s="156"/>
      <c r="X57" s="156" t="s">
        <v>253</v>
      </c>
      <c r="Y57" s="156" t="s">
        <v>182</v>
      </c>
      <c r="Z57" s="146"/>
      <c r="AA57" s="146"/>
      <c r="AB57" s="146"/>
      <c r="AC57" s="146"/>
      <c r="AD57" s="146"/>
      <c r="AE57" s="146"/>
      <c r="AF57" s="146"/>
      <c r="AG57" s="146" t="s">
        <v>254</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2" x14ac:dyDescent="0.25">
      <c r="A58" s="153"/>
      <c r="B58" s="154"/>
      <c r="C58" s="524" t="s">
        <v>925</v>
      </c>
      <c r="D58" s="525"/>
      <c r="E58" s="525"/>
      <c r="F58" s="525"/>
      <c r="G58" s="525"/>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275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2" x14ac:dyDescent="0.25">
      <c r="A59" s="153"/>
      <c r="B59" s="154"/>
      <c r="C59" s="191" t="s">
        <v>1318</v>
      </c>
      <c r="D59" s="189"/>
      <c r="E59" s="190">
        <v>1.08</v>
      </c>
      <c r="F59" s="156"/>
      <c r="G59" s="156"/>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271</v>
      </c>
      <c r="AH59" s="146">
        <v>0</v>
      </c>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3" x14ac:dyDescent="0.25">
      <c r="A60" s="153"/>
      <c r="B60" s="154"/>
      <c r="C60" s="191" t="s">
        <v>1319</v>
      </c>
      <c r="D60" s="189"/>
      <c r="E60" s="190">
        <v>-0.12565999999999999</v>
      </c>
      <c r="F60" s="156"/>
      <c r="G60" s="156"/>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271</v>
      </c>
      <c r="AH60" s="146">
        <v>0</v>
      </c>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1" x14ac:dyDescent="0.25">
      <c r="A61" s="168">
        <v>17</v>
      </c>
      <c r="B61" s="169" t="s">
        <v>1320</v>
      </c>
      <c r="C61" s="184" t="s">
        <v>1321</v>
      </c>
      <c r="D61" s="170" t="s">
        <v>343</v>
      </c>
      <c r="E61" s="171">
        <v>0.21206</v>
      </c>
      <c r="F61" s="172"/>
      <c r="G61" s="173">
        <f>ROUND(E61*F61,2)</f>
        <v>0</v>
      </c>
      <c r="H61" s="172"/>
      <c r="I61" s="173">
        <f>ROUND(E61*H61,2)</f>
        <v>0</v>
      </c>
      <c r="J61" s="172"/>
      <c r="K61" s="173">
        <f>ROUND(E61*J61,2)</f>
        <v>0</v>
      </c>
      <c r="L61" s="173">
        <v>21</v>
      </c>
      <c r="M61" s="173">
        <f>G61*(1+L61/100)</f>
        <v>0</v>
      </c>
      <c r="N61" s="171">
        <v>2.5249999999999999</v>
      </c>
      <c r="O61" s="171">
        <f>ROUND(E61*N61,2)</f>
        <v>0.54</v>
      </c>
      <c r="P61" s="171">
        <v>0</v>
      </c>
      <c r="Q61" s="171">
        <f>ROUND(E61*P61,2)</f>
        <v>0</v>
      </c>
      <c r="R61" s="173" t="s">
        <v>430</v>
      </c>
      <c r="S61" s="173" t="s">
        <v>266</v>
      </c>
      <c r="T61" s="174" t="s">
        <v>266</v>
      </c>
      <c r="U61" s="156">
        <v>1.3029999999999999</v>
      </c>
      <c r="V61" s="156">
        <f>ROUND(E61*U61,2)</f>
        <v>0.28000000000000003</v>
      </c>
      <c r="W61" s="156"/>
      <c r="X61" s="156" t="s">
        <v>253</v>
      </c>
      <c r="Y61" s="156" t="s">
        <v>182</v>
      </c>
      <c r="Z61" s="146"/>
      <c r="AA61" s="146"/>
      <c r="AB61" s="146"/>
      <c r="AC61" s="146"/>
      <c r="AD61" s="146"/>
      <c r="AE61" s="146"/>
      <c r="AF61" s="146"/>
      <c r="AG61" s="146" t="s">
        <v>254</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2" x14ac:dyDescent="0.25">
      <c r="A62" s="153"/>
      <c r="B62" s="154"/>
      <c r="C62" s="524" t="s">
        <v>925</v>
      </c>
      <c r="D62" s="525"/>
      <c r="E62" s="525"/>
      <c r="F62" s="525"/>
      <c r="G62" s="525"/>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275</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2" x14ac:dyDescent="0.25">
      <c r="A63" s="153"/>
      <c r="B63" s="154"/>
      <c r="C63" s="191" t="s">
        <v>1322</v>
      </c>
      <c r="D63" s="189"/>
      <c r="E63" s="190">
        <v>0.21206</v>
      </c>
      <c r="F63" s="156"/>
      <c r="G63" s="156"/>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271</v>
      </c>
      <c r="AH63" s="146">
        <v>0</v>
      </c>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75">
        <v>18</v>
      </c>
      <c r="B64" s="176" t="s">
        <v>517</v>
      </c>
      <c r="C64" s="185" t="s">
        <v>518</v>
      </c>
      <c r="D64" s="177" t="s">
        <v>283</v>
      </c>
      <c r="E64" s="178">
        <v>4</v>
      </c>
      <c r="F64" s="179"/>
      <c r="G64" s="180">
        <f>ROUND(E64*F64,2)</f>
        <v>0</v>
      </c>
      <c r="H64" s="179"/>
      <c r="I64" s="180">
        <f>ROUND(E64*H64,2)</f>
        <v>0</v>
      </c>
      <c r="J64" s="179"/>
      <c r="K64" s="180">
        <f>ROUND(E64*J64,2)</f>
        <v>0</v>
      </c>
      <c r="L64" s="180">
        <v>21</v>
      </c>
      <c r="M64" s="180">
        <f>G64*(1+L64/100)</f>
        <v>0</v>
      </c>
      <c r="N64" s="178">
        <v>0</v>
      </c>
      <c r="O64" s="178">
        <f>ROUND(E64*N64,2)</f>
        <v>0</v>
      </c>
      <c r="P64" s="178">
        <v>0</v>
      </c>
      <c r="Q64" s="178">
        <f>ROUND(E64*P64,2)</f>
        <v>0</v>
      </c>
      <c r="R64" s="180" t="s">
        <v>430</v>
      </c>
      <c r="S64" s="180" t="s">
        <v>266</v>
      </c>
      <c r="T64" s="181" t="s">
        <v>266</v>
      </c>
      <c r="U64" s="156">
        <v>2.5999999999999999E-2</v>
      </c>
      <c r="V64" s="156">
        <f>ROUND(E64*U64,2)</f>
        <v>0.1</v>
      </c>
      <c r="W64" s="156"/>
      <c r="X64" s="156" t="s">
        <v>253</v>
      </c>
      <c r="Y64" s="156" t="s">
        <v>182</v>
      </c>
      <c r="Z64" s="146"/>
      <c r="AA64" s="146"/>
      <c r="AB64" s="146"/>
      <c r="AC64" s="146"/>
      <c r="AD64" s="146"/>
      <c r="AE64" s="146"/>
      <c r="AF64" s="146"/>
      <c r="AG64" s="146" t="s">
        <v>254</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1" x14ac:dyDescent="0.25">
      <c r="A65" s="175">
        <v>19</v>
      </c>
      <c r="B65" s="176" t="s">
        <v>1323</v>
      </c>
      <c r="C65" s="185" t="s">
        <v>1324</v>
      </c>
      <c r="D65" s="177" t="s">
        <v>290</v>
      </c>
      <c r="E65" s="178">
        <v>2</v>
      </c>
      <c r="F65" s="179"/>
      <c r="G65" s="180">
        <f>ROUND(E65*F65,2)</f>
        <v>0</v>
      </c>
      <c r="H65" s="179"/>
      <c r="I65" s="180">
        <f>ROUND(E65*H65,2)</f>
        <v>0</v>
      </c>
      <c r="J65" s="179"/>
      <c r="K65" s="180">
        <f>ROUND(E65*J65,2)</f>
        <v>0</v>
      </c>
      <c r="L65" s="180">
        <v>21</v>
      </c>
      <c r="M65" s="180">
        <f>G65*(1+L65/100)</f>
        <v>0</v>
      </c>
      <c r="N65" s="178">
        <v>0</v>
      </c>
      <c r="O65" s="178">
        <f>ROUND(E65*N65,2)</f>
        <v>0</v>
      </c>
      <c r="P65" s="178">
        <v>0</v>
      </c>
      <c r="Q65" s="178">
        <f>ROUND(E65*P65,2)</f>
        <v>0</v>
      </c>
      <c r="R65" s="180"/>
      <c r="S65" s="180" t="s">
        <v>179</v>
      </c>
      <c r="T65" s="181" t="s">
        <v>180</v>
      </c>
      <c r="U65" s="156">
        <v>0</v>
      </c>
      <c r="V65" s="156">
        <f>ROUND(E65*U65,2)</f>
        <v>0</v>
      </c>
      <c r="W65" s="156"/>
      <c r="X65" s="156" t="s">
        <v>253</v>
      </c>
      <c r="Y65" s="156" t="s">
        <v>182</v>
      </c>
      <c r="Z65" s="146"/>
      <c r="AA65" s="146"/>
      <c r="AB65" s="146"/>
      <c r="AC65" s="146"/>
      <c r="AD65" s="146"/>
      <c r="AE65" s="146"/>
      <c r="AF65" s="146"/>
      <c r="AG65" s="146" t="s">
        <v>254</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75">
        <v>20</v>
      </c>
      <c r="B66" s="176" t="s">
        <v>1325</v>
      </c>
      <c r="C66" s="185" t="s">
        <v>1326</v>
      </c>
      <c r="D66" s="177" t="s">
        <v>257</v>
      </c>
      <c r="E66" s="178">
        <v>1</v>
      </c>
      <c r="F66" s="179"/>
      <c r="G66" s="180">
        <f>ROUND(E66*F66,2)</f>
        <v>0</v>
      </c>
      <c r="H66" s="179"/>
      <c r="I66" s="180">
        <f>ROUND(E66*H66,2)</f>
        <v>0</v>
      </c>
      <c r="J66" s="179"/>
      <c r="K66" s="180">
        <f>ROUND(E66*J66,2)</f>
        <v>0</v>
      </c>
      <c r="L66" s="180">
        <v>21</v>
      </c>
      <c r="M66" s="180">
        <f>G66*(1+L66/100)</f>
        <v>0</v>
      </c>
      <c r="N66" s="178">
        <v>0.39</v>
      </c>
      <c r="O66" s="178">
        <f>ROUND(E66*N66,2)</f>
        <v>0.39</v>
      </c>
      <c r="P66" s="178">
        <v>0</v>
      </c>
      <c r="Q66" s="178">
        <f>ROUND(E66*P66,2)</f>
        <v>0</v>
      </c>
      <c r="R66" s="180"/>
      <c r="S66" s="180" t="s">
        <v>179</v>
      </c>
      <c r="T66" s="181" t="s">
        <v>180</v>
      </c>
      <c r="U66" s="156">
        <v>0</v>
      </c>
      <c r="V66" s="156">
        <f>ROUND(E66*U66,2)</f>
        <v>0</v>
      </c>
      <c r="W66" s="156"/>
      <c r="X66" s="156" t="s">
        <v>478</v>
      </c>
      <c r="Y66" s="156" t="s">
        <v>182</v>
      </c>
      <c r="Z66" s="146"/>
      <c r="AA66" s="146"/>
      <c r="AB66" s="146"/>
      <c r="AC66" s="146"/>
      <c r="AD66" s="146"/>
      <c r="AE66" s="146"/>
      <c r="AF66" s="146"/>
      <c r="AG66" s="146" t="s">
        <v>672</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x14ac:dyDescent="0.25">
      <c r="A67" s="161" t="s">
        <v>174</v>
      </c>
      <c r="B67" s="162" t="s">
        <v>107</v>
      </c>
      <c r="C67" s="183" t="s">
        <v>108</v>
      </c>
      <c r="D67" s="163"/>
      <c r="E67" s="164"/>
      <c r="F67" s="165"/>
      <c r="G67" s="165">
        <f>SUMIF(AG68:AG77,"&lt;&gt;NOR",G68:G77)</f>
        <v>0</v>
      </c>
      <c r="H67" s="165"/>
      <c r="I67" s="165">
        <f>SUM(I68:I77)</f>
        <v>0</v>
      </c>
      <c r="J67" s="165"/>
      <c r="K67" s="165">
        <f>SUM(K68:K77)</f>
        <v>0</v>
      </c>
      <c r="L67" s="165"/>
      <c r="M67" s="165">
        <f>SUM(M68:M77)</f>
        <v>0</v>
      </c>
      <c r="N67" s="164"/>
      <c r="O67" s="164">
        <f>SUM(O68:O77)</f>
        <v>0.24000000000000002</v>
      </c>
      <c r="P67" s="164"/>
      <c r="Q67" s="164">
        <f>SUM(Q68:Q77)</f>
        <v>0</v>
      </c>
      <c r="R67" s="165"/>
      <c r="S67" s="165"/>
      <c r="T67" s="166"/>
      <c r="U67" s="160"/>
      <c r="V67" s="160">
        <f>SUM(V68:V77)</f>
        <v>1.26</v>
      </c>
      <c r="W67" s="160"/>
      <c r="X67" s="160"/>
      <c r="Y67" s="160"/>
      <c r="AG67" t="s">
        <v>175</v>
      </c>
    </row>
    <row r="68" spans="1:60" outlineLevel="1" x14ac:dyDescent="0.25">
      <c r="A68" s="168">
        <v>21</v>
      </c>
      <c r="B68" s="169" t="s">
        <v>1327</v>
      </c>
      <c r="C68" s="184" t="s">
        <v>1328</v>
      </c>
      <c r="D68" s="170" t="s">
        <v>257</v>
      </c>
      <c r="E68" s="171">
        <v>3</v>
      </c>
      <c r="F68" s="172"/>
      <c r="G68" s="173">
        <f>ROUND(E68*F68,2)</f>
        <v>0</v>
      </c>
      <c r="H68" s="172"/>
      <c r="I68" s="173">
        <f>ROUND(E68*H68,2)</f>
        <v>0</v>
      </c>
      <c r="J68" s="172"/>
      <c r="K68" s="173">
        <f>ROUND(E68*J68,2)</f>
        <v>0</v>
      </c>
      <c r="L68" s="173">
        <v>21</v>
      </c>
      <c r="M68" s="173">
        <f>G68*(1+L68/100)</f>
        <v>0</v>
      </c>
      <c r="N68" s="171">
        <v>1.29E-2</v>
      </c>
      <c r="O68" s="171">
        <f>ROUND(E68*N68,2)</f>
        <v>0.04</v>
      </c>
      <c r="P68" s="171">
        <v>0</v>
      </c>
      <c r="Q68" s="171">
        <f>ROUND(E68*P68,2)</f>
        <v>0</v>
      </c>
      <c r="R68" s="173"/>
      <c r="S68" s="173" t="s">
        <v>179</v>
      </c>
      <c r="T68" s="174" t="s">
        <v>180</v>
      </c>
      <c r="U68" s="156">
        <v>0.42</v>
      </c>
      <c r="V68" s="156">
        <f>ROUND(E68*U68,2)</f>
        <v>1.26</v>
      </c>
      <c r="W68" s="156"/>
      <c r="X68" s="156" t="s">
        <v>253</v>
      </c>
      <c r="Y68" s="156" t="s">
        <v>182</v>
      </c>
      <c r="Z68" s="146"/>
      <c r="AA68" s="146"/>
      <c r="AB68" s="146"/>
      <c r="AC68" s="146"/>
      <c r="AD68" s="146"/>
      <c r="AE68" s="146"/>
      <c r="AF68" s="146"/>
      <c r="AG68" s="146" t="s">
        <v>254</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2" x14ac:dyDescent="0.25">
      <c r="A69" s="153"/>
      <c r="B69" s="154"/>
      <c r="C69" s="191" t="s">
        <v>1329</v>
      </c>
      <c r="D69" s="189"/>
      <c r="E69" s="190">
        <v>2</v>
      </c>
      <c r="F69" s="156"/>
      <c r="G69" s="156"/>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271</v>
      </c>
      <c r="AH69" s="146">
        <v>0</v>
      </c>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3" x14ac:dyDescent="0.25">
      <c r="A70" s="153"/>
      <c r="B70" s="154"/>
      <c r="C70" s="191" t="s">
        <v>1330</v>
      </c>
      <c r="D70" s="189"/>
      <c r="E70" s="190">
        <v>1</v>
      </c>
      <c r="F70" s="156"/>
      <c r="G70" s="156"/>
      <c r="H70" s="156"/>
      <c r="I70" s="156"/>
      <c r="J70" s="156"/>
      <c r="K70" s="156"/>
      <c r="L70" s="156"/>
      <c r="M70" s="156"/>
      <c r="N70" s="155"/>
      <c r="O70" s="155"/>
      <c r="P70" s="155"/>
      <c r="Q70" s="155"/>
      <c r="R70" s="156"/>
      <c r="S70" s="156"/>
      <c r="T70" s="156"/>
      <c r="U70" s="156"/>
      <c r="V70" s="156"/>
      <c r="W70" s="156"/>
      <c r="X70" s="156"/>
      <c r="Y70" s="156"/>
      <c r="Z70" s="146"/>
      <c r="AA70" s="146"/>
      <c r="AB70" s="146"/>
      <c r="AC70" s="146"/>
      <c r="AD70" s="146"/>
      <c r="AE70" s="146"/>
      <c r="AF70" s="146"/>
      <c r="AG70" s="146" t="s">
        <v>271</v>
      </c>
      <c r="AH70" s="146">
        <v>0</v>
      </c>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1" x14ac:dyDescent="0.25">
      <c r="A71" s="168">
        <v>22</v>
      </c>
      <c r="B71" s="169" t="s">
        <v>1331</v>
      </c>
      <c r="C71" s="184" t="s">
        <v>1332</v>
      </c>
      <c r="D71" s="170" t="s">
        <v>1019</v>
      </c>
      <c r="E71" s="171">
        <v>1</v>
      </c>
      <c r="F71" s="172"/>
      <c r="G71" s="173">
        <f>ROUND(E71*F71,2)</f>
        <v>0</v>
      </c>
      <c r="H71" s="172"/>
      <c r="I71" s="173">
        <f>ROUND(E71*H71,2)</f>
        <v>0</v>
      </c>
      <c r="J71" s="172"/>
      <c r="K71" s="173">
        <f>ROUND(E71*J71,2)</f>
        <v>0</v>
      </c>
      <c r="L71" s="173">
        <v>21</v>
      </c>
      <c r="M71" s="173">
        <f>G71*(1+L71/100)</f>
        <v>0</v>
      </c>
      <c r="N71" s="171">
        <v>0</v>
      </c>
      <c r="O71" s="171">
        <f>ROUND(E71*N71,2)</f>
        <v>0</v>
      </c>
      <c r="P71" s="171">
        <v>0</v>
      </c>
      <c r="Q71" s="171">
        <f>ROUND(E71*P71,2)</f>
        <v>0</v>
      </c>
      <c r="R71" s="173"/>
      <c r="S71" s="173" t="s">
        <v>179</v>
      </c>
      <c r="T71" s="174" t="s">
        <v>180</v>
      </c>
      <c r="U71" s="156">
        <v>0</v>
      </c>
      <c r="V71" s="156">
        <f>ROUND(E71*U71,2)</f>
        <v>0</v>
      </c>
      <c r="W71" s="156"/>
      <c r="X71" s="156" t="s">
        <v>253</v>
      </c>
      <c r="Y71" s="156" t="s">
        <v>182</v>
      </c>
      <c r="Z71" s="146"/>
      <c r="AA71" s="146"/>
      <c r="AB71" s="146"/>
      <c r="AC71" s="146"/>
      <c r="AD71" s="146"/>
      <c r="AE71" s="146"/>
      <c r="AF71" s="146"/>
      <c r="AG71" s="146" t="s">
        <v>267</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ht="31.2" outlineLevel="2" x14ac:dyDescent="0.25">
      <c r="A72" s="153"/>
      <c r="B72" s="154"/>
      <c r="C72" s="513" t="s">
        <v>1333</v>
      </c>
      <c r="D72" s="514"/>
      <c r="E72" s="514"/>
      <c r="F72" s="514"/>
      <c r="G72" s="514"/>
      <c r="H72" s="156"/>
      <c r="I72" s="156"/>
      <c r="J72" s="156"/>
      <c r="K72" s="156"/>
      <c r="L72" s="156"/>
      <c r="M72" s="156"/>
      <c r="N72" s="155"/>
      <c r="O72" s="155"/>
      <c r="P72" s="155"/>
      <c r="Q72" s="155"/>
      <c r="R72" s="156"/>
      <c r="S72" s="156"/>
      <c r="T72" s="156"/>
      <c r="U72" s="156"/>
      <c r="V72" s="156"/>
      <c r="W72" s="156"/>
      <c r="X72" s="156"/>
      <c r="Y72" s="156"/>
      <c r="Z72" s="146"/>
      <c r="AA72" s="146"/>
      <c r="AB72" s="146"/>
      <c r="AC72" s="146"/>
      <c r="AD72" s="146"/>
      <c r="AE72" s="146"/>
      <c r="AF72" s="146"/>
      <c r="AG72" s="146" t="s">
        <v>185</v>
      </c>
      <c r="AH72" s="146"/>
      <c r="AI72" s="146"/>
      <c r="AJ72" s="146"/>
      <c r="AK72" s="146"/>
      <c r="AL72" s="146"/>
      <c r="AM72" s="146"/>
      <c r="AN72" s="146"/>
      <c r="AO72" s="146"/>
      <c r="AP72" s="146"/>
      <c r="AQ72" s="146"/>
      <c r="AR72" s="146"/>
      <c r="AS72" s="146"/>
      <c r="AT72" s="146"/>
      <c r="AU72" s="146"/>
      <c r="AV72" s="146"/>
      <c r="AW72" s="146"/>
      <c r="AX72" s="146"/>
      <c r="AY72" s="146"/>
      <c r="AZ72" s="146"/>
      <c r="BA72" s="182" t="str">
        <f>C72</f>
        <v>Položka zahrnuje ocenění dodávky a montáže celého kompletu revizní kanalizační šachty z prefabrikovaných ŽB dílců, monolitické dno C25/30 (kyneta s vysokopevnostní rychletuhnoucí kanalizační malty), tl. dna min.200mm, včetně příslušných šachtových vložek, poklopu D400 (s kloubem, zámkem a těsněním), podkladní betonové desky z C12/15 tl.100mm a štěrkopískové vrstvy tl.150mm.</v>
      </c>
      <c r="BB72" s="146"/>
      <c r="BC72" s="146"/>
      <c r="BD72" s="146"/>
      <c r="BE72" s="146"/>
      <c r="BF72" s="146"/>
      <c r="BG72" s="146"/>
      <c r="BH72" s="146"/>
    </row>
    <row r="73" spans="1:60" outlineLevel="3" x14ac:dyDescent="0.25">
      <c r="A73" s="153"/>
      <c r="B73" s="154"/>
      <c r="C73" s="515" t="s">
        <v>1334</v>
      </c>
      <c r="D73" s="516"/>
      <c r="E73" s="516"/>
      <c r="F73" s="516"/>
      <c r="G73" s="516"/>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185</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2" x14ac:dyDescent="0.25">
      <c r="A74" s="153"/>
      <c r="B74" s="154"/>
      <c r="C74" s="191" t="s">
        <v>1335</v>
      </c>
      <c r="D74" s="189"/>
      <c r="E74" s="190">
        <v>1</v>
      </c>
      <c r="F74" s="156"/>
      <c r="G74" s="156"/>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271</v>
      </c>
      <c r="AH74" s="146">
        <v>0</v>
      </c>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ht="20.399999999999999" outlineLevel="1" x14ac:dyDescent="0.25">
      <c r="A75" s="168">
        <v>23</v>
      </c>
      <c r="B75" s="169" t="s">
        <v>1336</v>
      </c>
      <c r="C75" s="184" t="s">
        <v>1337</v>
      </c>
      <c r="D75" s="170" t="s">
        <v>257</v>
      </c>
      <c r="E75" s="171">
        <v>3</v>
      </c>
      <c r="F75" s="172"/>
      <c r="G75" s="173">
        <f>ROUND(E75*F75,2)</f>
        <v>0</v>
      </c>
      <c r="H75" s="172"/>
      <c r="I75" s="173">
        <f>ROUND(E75*H75,2)</f>
        <v>0</v>
      </c>
      <c r="J75" s="172"/>
      <c r="K75" s="173">
        <f>ROUND(E75*J75,2)</f>
        <v>0</v>
      </c>
      <c r="L75" s="173">
        <v>21</v>
      </c>
      <c r="M75" s="173">
        <f>G75*(1+L75/100)</f>
        <v>0</v>
      </c>
      <c r="N75" s="171">
        <v>6.8000000000000005E-2</v>
      </c>
      <c r="O75" s="171">
        <f>ROUND(E75*N75,2)</f>
        <v>0.2</v>
      </c>
      <c r="P75" s="171">
        <v>0</v>
      </c>
      <c r="Q75" s="171">
        <f>ROUND(E75*P75,2)</f>
        <v>0</v>
      </c>
      <c r="R75" s="173" t="s">
        <v>477</v>
      </c>
      <c r="S75" s="173" t="s">
        <v>266</v>
      </c>
      <c r="T75" s="174" t="s">
        <v>266</v>
      </c>
      <c r="U75" s="156">
        <v>0</v>
      </c>
      <c r="V75" s="156">
        <f>ROUND(E75*U75,2)</f>
        <v>0</v>
      </c>
      <c r="W75" s="156"/>
      <c r="X75" s="156" t="s">
        <v>478</v>
      </c>
      <c r="Y75" s="156" t="s">
        <v>182</v>
      </c>
      <c r="Z75" s="146"/>
      <c r="AA75" s="146"/>
      <c r="AB75" s="146"/>
      <c r="AC75" s="146"/>
      <c r="AD75" s="146"/>
      <c r="AE75" s="146"/>
      <c r="AF75" s="146"/>
      <c r="AG75" s="146" t="s">
        <v>672</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2" x14ac:dyDescent="0.25">
      <c r="A76" s="153"/>
      <c r="B76" s="154"/>
      <c r="C76" s="191" t="s">
        <v>1329</v>
      </c>
      <c r="D76" s="189"/>
      <c r="E76" s="190">
        <v>2</v>
      </c>
      <c r="F76" s="156"/>
      <c r="G76" s="156"/>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271</v>
      </c>
      <c r="AH76" s="146">
        <v>0</v>
      </c>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3" x14ac:dyDescent="0.25">
      <c r="A77" s="153"/>
      <c r="B77" s="154"/>
      <c r="C77" s="191" t="s">
        <v>1330</v>
      </c>
      <c r="D77" s="189"/>
      <c r="E77" s="190">
        <v>1</v>
      </c>
      <c r="F77" s="156"/>
      <c r="G77" s="156"/>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271</v>
      </c>
      <c r="AH77" s="146">
        <v>0</v>
      </c>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x14ac:dyDescent="0.25">
      <c r="A78" s="161" t="s">
        <v>174</v>
      </c>
      <c r="B78" s="162" t="s">
        <v>111</v>
      </c>
      <c r="C78" s="183" t="s">
        <v>112</v>
      </c>
      <c r="D78" s="163"/>
      <c r="E78" s="164"/>
      <c r="F78" s="165"/>
      <c r="G78" s="165">
        <f>SUMIF(AG79:AG92,"&lt;&gt;NOR",G79:G92)</f>
        <v>0</v>
      </c>
      <c r="H78" s="165"/>
      <c r="I78" s="165">
        <f>SUM(I79:I92)</f>
        <v>0</v>
      </c>
      <c r="J78" s="165"/>
      <c r="K78" s="165">
        <f>SUM(K79:K92)</f>
        <v>0</v>
      </c>
      <c r="L78" s="165"/>
      <c r="M78" s="165">
        <f>SUM(M79:M92)</f>
        <v>0</v>
      </c>
      <c r="N78" s="164"/>
      <c r="O78" s="164">
        <f>SUM(O79:O92)</f>
        <v>0</v>
      </c>
      <c r="P78" s="164"/>
      <c r="Q78" s="164">
        <f>SUM(Q79:Q92)</f>
        <v>0.8600000000000001</v>
      </c>
      <c r="R78" s="165"/>
      <c r="S78" s="165"/>
      <c r="T78" s="166"/>
      <c r="U78" s="160"/>
      <c r="V78" s="160">
        <f>SUM(V79:V92)</f>
        <v>4.83</v>
      </c>
      <c r="W78" s="160"/>
      <c r="X78" s="160"/>
      <c r="Y78" s="160"/>
      <c r="AG78" t="s">
        <v>175</v>
      </c>
    </row>
    <row r="79" spans="1:60" outlineLevel="1" x14ac:dyDescent="0.25">
      <c r="A79" s="168">
        <v>24</v>
      </c>
      <c r="B79" s="169" t="s">
        <v>959</v>
      </c>
      <c r="C79" s="184" t="s">
        <v>960</v>
      </c>
      <c r="D79" s="170" t="s">
        <v>343</v>
      </c>
      <c r="E79" s="171">
        <v>0.18</v>
      </c>
      <c r="F79" s="172"/>
      <c r="G79" s="173">
        <f>ROUND(E79*F79,2)</f>
        <v>0</v>
      </c>
      <c r="H79" s="172"/>
      <c r="I79" s="173">
        <f>ROUND(E79*H79,2)</f>
        <v>0</v>
      </c>
      <c r="J79" s="172"/>
      <c r="K79" s="173">
        <f>ROUND(E79*J79,2)</f>
        <v>0</v>
      </c>
      <c r="L79" s="173">
        <v>21</v>
      </c>
      <c r="M79" s="173">
        <f>G79*(1+L79/100)</f>
        <v>0</v>
      </c>
      <c r="N79" s="171">
        <v>0</v>
      </c>
      <c r="O79" s="171">
        <f>ROUND(E79*N79,2)</f>
        <v>0</v>
      </c>
      <c r="P79" s="171">
        <v>1.5</v>
      </c>
      <c r="Q79" s="171">
        <f>ROUND(E79*P79,2)</f>
        <v>0.27</v>
      </c>
      <c r="R79" s="173" t="s">
        <v>435</v>
      </c>
      <c r="S79" s="173" t="s">
        <v>266</v>
      </c>
      <c r="T79" s="174" t="s">
        <v>266</v>
      </c>
      <c r="U79" s="156">
        <v>8.39</v>
      </c>
      <c r="V79" s="156">
        <f>ROUND(E79*U79,2)</f>
        <v>1.51</v>
      </c>
      <c r="W79" s="156"/>
      <c r="X79" s="156" t="s">
        <v>253</v>
      </c>
      <c r="Y79" s="156" t="s">
        <v>182</v>
      </c>
      <c r="Z79" s="146"/>
      <c r="AA79" s="146"/>
      <c r="AB79" s="146"/>
      <c r="AC79" s="146"/>
      <c r="AD79" s="146"/>
      <c r="AE79" s="146"/>
      <c r="AF79" s="146"/>
      <c r="AG79" s="146" t="s">
        <v>254</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2" x14ac:dyDescent="0.25">
      <c r="A80" s="153"/>
      <c r="B80" s="154"/>
      <c r="C80" s="524" t="s">
        <v>961</v>
      </c>
      <c r="D80" s="525"/>
      <c r="E80" s="525"/>
      <c r="F80" s="525"/>
      <c r="G80" s="525"/>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275</v>
      </c>
      <c r="AH80" s="146"/>
      <c r="AI80" s="146"/>
      <c r="AJ80" s="146"/>
      <c r="AK80" s="146"/>
      <c r="AL80" s="146"/>
      <c r="AM80" s="146"/>
      <c r="AN80" s="146"/>
      <c r="AO80" s="146"/>
      <c r="AP80" s="146"/>
      <c r="AQ80" s="146"/>
      <c r="AR80" s="146"/>
      <c r="AS80" s="146"/>
      <c r="AT80" s="146"/>
      <c r="AU80" s="146"/>
      <c r="AV80" s="146"/>
      <c r="AW80" s="146"/>
      <c r="AX80" s="146"/>
      <c r="AY80" s="146"/>
      <c r="AZ80" s="146"/>
      <c r="BA80" s="182" t="str">
        <f>C80</f>
        <v>o půdorysné ploše do 15 m2 na vzdálenost do 3 m od okraje vyklízeného prostoru nebo s naložením na dopravní prostředek,</v>
      </c>
      <c r="BB80" s="146"/>
      <c r="BC80" s="146"/>
      <c r="BD80" s="146"/>
      <c r="BE80" s="146"/>
      <c r="BF80" s="146"/>
      <c r="BG80" s="146"/>
      <c r="BH80" s="146"/>
    </row>
    <row r="81" spans="1:60" outlineLevel="2" x14ac:dyDescent="0.25">
      <c r="A81" s="153"/>
      <c r="B81" s="154"/>
      <c r="C81" s="515" t="s">
        <v>962</v>
      </c>
      <c r="D81" s="516"/>
      <c r="E81" s="516"/>
      <c r="F81" s="516"/>
      <c r="G81" s="516"/>
      <c r="H81" s="156"/>
      <c r="I81" s="156"/>
      <c r="J81" s="156"/>
      <c r="K81" s="156"/>
      <c r="L81" s="156"/>
      <c r="M81" s="156"/>
      <c r="N81" s="155"/>
      <c r="O81" s="155"/>
      <c r="P81" s="155"/>
      <c r="Q81" s="155"/>
      <c r="R81" s="156"/>
      <c r="S81" s="156"/>
      <c r="T81" s="156"/>
      <c r="U81" s="156"/>
      <c r="V81" s="156"/>
      <c r="W81" s="156"/>
      <c r="X81" s="156"/>
      <c r="Y81" s="156"/>
      <c r="Z81" s="146"/>
      <c r="AA81" s="146"/>
      <c r="AB81" s="146"/>
      <c r="AC81" s="146"/>
      <c r="AD81" s="146"/>
      <c r="AE81" s="146"/>
      <c r="AF81" s="146"/>
      <c r="AG81" s="146" t="s">
        <v>185</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ht="20.399999999999999" outlineLevel="1" x14ac:dyDescent="0.25">
      <c r="A82" s="168">
        <v>25</v>
      </c>
      <c r="B82" s="169" t="s">
        <v>1338</v>
      </c>
      <c r="C82" s="184" t="s">
        <v>1339</v>
      </c>
      <c r="D82" s="170" t="s">
        <v>290</v>
      </c>
      <c r="E82" s="171">
        <v>16</v>
      </c>
      <c r="F82" s="172"/>
      <c r="G82" s="173">
        <f>ROUND(E82*F82,2)</f>
        <v>0</v>
      </c>
      <c r="H82" s="172"/>
      <c r="I82" s="173">
        <f>ROUND(E82*H82,2)</f>
        <v>0</v>
      </c>
      <c r="J82" s="172"/>
      <c r="K82" s="173">
        <f>ROUND(E82*J82,2)</f>
        <v>0</v>
      </c>
      <c r="L82" s="173">
        <v>21</v>
      </c>
      <c r="M82" s="173">
        <f>G82*(1+L82/100)</f>
        <v>0</v>
      </c>
      <c r="N82" s="171">
        <v>0</v>
      </c>
      <c r="O82" s="171">
        <f>ROUND(E82*N82,2)</f>
        <v>0</v>
      </c>
      <c r="P82" s="171">
        <v>0</v>
      </c>
      <c r="Q82" s="171">
        <f>ROUND(E82*P82,2)</f>
        <v>0</v>
      </c>
      <c r="R82" s="173"/>
      <c r="S82" s="173" t="s">
        <v>179</v>
      </c>
      <c r="T82" s="174" t="s">
        <v>180</v>
      </c>
      <c r="U82" s="156">
        <v>0</v>
      </c>
      <c r="V82" s="156">
        <f>ROUND(E82*U82,2)</f>
        <v>0</v>
      </c>
      <c r="W82" s="156"/>
      <c r="X82" s="156" t="s">
        <v>253</v>
      </c>
      <c r="Y82" s="156" t="s">
        <v>182</v>
      </c>
      <c r="Z82" s="146"/>
      <c r="AA82" s="146"/>
      <c r="AB82" s="146"/>
      <c r="AC82" s="146"/>
      <c r="AD82" s="146"/>
      <c r="AE82" s="146"/>
      <c r="AF82" s="146"/>
      <c r="AG82" s="146" t="s">
        <v>254</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2" x14ac:dyDescent="0.25">
      <c r="A83" s="153"/>
      <c r="B83" s="154"/>
      <c r="C83" s="513" t="s">
        <v>1340</v>
      </c>
      <c r="D83" s="514"/>
      <c r="E83" s="514"/>
      <c r="F83" s="514"/>
      <c r="G83" s="514"/>
      <c r="H83" s="156"/>
      <c r="I83" s="156"/>
      <c r="J83" s="156"/>
      <c r="K83" s="156"/>
      <c r="L83" s="156"/>
      <c r="M83" s="156"/>
      <c r="N83" s="155"/>
      <c r="O83" s="155"/>
      <c r="P83" s="155"/>
      <c r="Q83" s="155"/>
      <c r="R83" s="156"/>
      <c r="S83" s="156"/>
      <c r="T83" s="156"/>
      <c r="U83" s="156"/>
      <c r="V83" s="156"/>
      <c r="W83" s="156"/>
      <c r="X83" s="156"/>
      <c r="Y83" s="156"/>
      <c r="Z83" s="146"/>
      <c r="AA83" s="146"/>
      <c r="AB83" s="146"/>
      <c r="AC83" s="146"/>
      <c r="AD83" s="146"/>
      <c r="AE83" s="146"/>
      <c r="AF83" s="146"/>
      <c r="AG83" s="146" t="s">
        <v>185</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1" x14ac:dyDescent="0.25">
      <c r="A84" s="168">
        <v>26</v>
      </c>
      <c r="B84" s="169" t="s">
        <v>1341</v>
      </c>
      <c r="C84" s="184" t="s">
        <v>1342</v>
      </c>
      <c r="D84" s="170" t="s">
        <v>290</v>
      </c>
      <c r="E84" s="171">
        <v>1</v>
      </c>
      <c r="F84" s="172"/>
      <c r="G84" s="173">
        <f>ROUND(E84*F84,2)</f>
        <v>0</v>
      </c>
      <c r="H84" s="172"/>
      <c r="I84" s="173">
        <f>ROUND(E84*H84,2)</f>
        <v>0</v>
      </c>
      <c r="J84" s="172"/>
      <c r="K84" s="173">
        <f>ROUND(E84*J84,2)</f>
        <v>0</v>
      </c>
      <c r="L84" s="173">
        <v>21</v>
      </c>
      <c r="M84" s="173">
        <f>G84*(1+L84/100)</f>
        <v>0</v>
      </c>
      <c r="N84" s="171">
        <v>0</v>
      </c>
      <c r="O84" s="171">
        <f>ROUND(E84*N84,2)</f>
        <v>0</v>
      </c>
      <c r="P84" s="171">
        <v>0</v>
      </c>
      <c r="Q84" s="171">
        <f>ROUND(E84*P84,2)</f>
        <v>0</v>
      </c>
      <c r="R84" s="173"/>
      <c r="S84" s="173" t="s">
        <v>179</v>
      </c>
      <c r="T84" s="174" t="s">
        <v>180</v>
      </c>
      <c r="U84" s="156">
        <v>0</v>
      </c>
      <c r="V84" s="156">
        <f>ROUND(E84*U84,2)</f>
        <v>0</v>
      </c>
      <c r="W84" s="156"/>
      <c r="X84" s="156" t="s">
        <v>253</v>
      </c>
      <c r="Y84" s="156" t="s">
        <v>182</v>
      </c>
      <c r="Z84" s="146"/>
      <c r="AA84" s="146"/>
      <c r="AB84" s="146"/>
      <c r="AC84" s="146"/>
      <c r="AD84" s="146"/>
      <c r="AE84" s="146"/>
      <c r="AF84" s="146"/>
      <c r="AG84" s="146" t="s">
        <v>254</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2" x14ac:dyDescent="0.25">
      <c r="A85" s="153"/>
      <c r="B85" s="154"/>
      <c r="C85" s="513" t="s">
        <v>1343</v>
      </c>
      <c r="D85" s="514"/>
      <c r="E85" s="514"/>
      <c r="F85" s="514"/>
      <c r="G85" s="514"/>
      <c r="H85" s="156"/>
      <c r="I85" s="156"/>
      <c r="J85" s="156"/>
      <c r="K85" s="156"/>
      <c r="L85" s="156"/>
      <c r="M85" s="156"/>
      <c r="N85" s="155"/>
      <c r="O85" s="155"/>
      <c r="P85" s="155"/>
      <c r="Q85" s="155"/>
      <c r="R85" s="156"/>
      <c r="S85" s="156"/>
      <c r="T85" s="156"/>
      <c r="U85" s="156"/>
      <c r="V85" s="156"/>
      <c r="W85" s="156"/>
      <c r="X85" s="156"/>
      <c r="Y85" s="156"/>
      <c r="Z85" s="146"/>
      <c r="AA85" s="146"/>
      <c r="AB85" s="146"/>
      <c r="AC85" s="146"/>
      <c r="AD85" s="146"/>
      <c r="AE85" s="146"/>
      <c r="AF85" s="146"/>
      <c r="AG85" s="146" t="s">
        <v>185</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2" x14ac:dyDescent="0.25">
      <c r="A86" s="153"/>
      <c r="B86" s="154"/>
      <c r="C86" s="191" t="s">
        <v>1335</v>
      </c>
      <c r="D86" s="189"/>
      <c r="E86" s="190">
        <v>1</v>
      </c>
      <c r="F86" s="156"/>
      <c r="G86" s="156"/>
      <c r="H86" s="156"/>
      <c r="I86" s="156"/>
      <c r="J86" s="156"/>
      <c r="K86" s="156"/>
      <c r="L86" s="156"/>
      <c r="M86" s="156"/>
      <c r="N86" s="155"/>
      <c r="O86" s="155"/>
      <c r="P86" s="155"/>
      <c r="Q86" s="155"/>
      <c r="R86" s="156"/>
      <c r="S86" s="156"/>
      <c r="T86" s="156"/>
      <c r="U86" s="156"/>
      <c r="V86" s="156"/>
      <c r="W86" s="156"/>
      <c r="X86" s="156"/>
      <c r="Y86" s="156"/>
      <c r="Z86" s="146"/>
      <c r="AA86" s="146"/>
      <c r="AB86" s="146"/>
      <c r="AC86" s="146"/>
      <c r="AD86" s="146"/>
      <c r="AE86" s="146"/>
      <c r="AF86" s="146"/>
      <c r="AG86" s="146" t="s">
        <v>271</v>
      </c>
      <c r="AH86" s="146">
        <v>0</v>
      </c>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1" x14ac:dyDescent="0.25">
      <c r="A87" s="175">
        <v>27</v>
      </c>
      <c r="B87" s="176" t="s">
        <v>1344</v>
      </c>
      <c r="C87" s="185" t="s">
        <v>1345</v>
      </c>
      <c r="D87" s="177" t="s">
        <v>290</v>
      </c>
      <c r="E87" s="178">
        <v>1</v>
      </c>
      <c r="F87" s="179"/>
      <c r="G87" s="180">
        <f>ROUND(E87*F87,2)</f>
        <v>0</v>
      </c>
      <c r="H87" s="179"/>
      <c r="I87" s="180">
        <f>ROUND(E87*H87,2)</f>
        <v>0</v>
      </c>
      <c r="J87" s="179"/>
      <c r="K87" s="180">
        <f>ROUND(E87*J87,2)</f>
        <v>0</v>
      </c>
      <c r="L87" s="180">
        <v>21</v>
      </c>
      <c r="M87" s="180">
        <f>G87*(1+L87/100)</f>
        <v>0</v>
      </c>
      <c r="N87" s="178">
        <v>0</v>
      </c>
      <c r="O87" s="178">
        <f>ROUND(E87*N87,2)</f>
        <v>0</v>
      </c>
      <c r="P87" s="178">
        <v>0</v>
      </c>
      <c r="Q87" s="178">
        <f>ROUND(E87*P87,2)</f>
        <v>0</v>
      </c>
      <c r="R87" s="180"/>
      <c r="S87" s="180" t="s">
        <v>179</v>
      </c>
      <c r="T87" s="181" t="s">
        <v>180</v>
      </c>
      <c r="U87" s="156">
        <v>0</v>
      </c>
      <c r="V87" s="156">
        <f>ROUND(E87*U87,2)</f>
        <v>0</v>
      </c>
      <c r="W87" s="156"/>
      <c r="X87" s="156" t="s">
        <v>253</v>
      </c>
      <c r="Y87" s="156" t="s">
        <v>182</v>
      </c>
      <c r="Z87" s="146"/>
      <c r="AA87" s="146"/>
      <c r="AB87" s="146"/>
      <c r="AC87" s="146"/>
      <c r="AD87" s="146"/>
      <c r="AE87" s="146"/>
      <c r="AF87" s="146"/>
      <c r="AG87" s="146" t="s">
        <v>254</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1" x14ac:dyDescent="0.25">
      <c r="A88" s="175">
        <v>28</v>
      </c>
      <c r="B88" s="176" t="s">
        <v>1346</v>
      </c>
      <c r="C88" s="185" t="s">
        <v>1347</v>
      </c>
      <c r="D88" s="177" t="s">
        <v>770</v>
      </c>
      <c r="E88" s="178">
        <v>1</v>
      </c>
      <c r="F88" s="179"/>
      <c r="G88" s="180">
        <f>ROUND(E88*F88,2)</f>
        <v>0</v>
      </c>
      <c r="H88" s="179"/>
      <c r="I88" s="180">
        <f>ROUND(E88*H88,2)</f>
        <v>0</v>
      </c>
      <c r="J88" s="179"/>
      <c r="K88" s="180">
        <f>ROUND(E88*J88,2)</f>
        <v>0</v>
      </c>
      <c r="L88" s="180">
        <v>21</v>
      </c>
      <c r="M88" s="180">
        <f>G88*(1+L88/100)</f>
        <v>0</v>
      </c>
      <c r="N88" s="178">
        <v>0</v>
      </c>
      <c r="O88" s="178">
        <f>ROUND(E88*N88,2)</f>
        <v>0</v>
      </c>
      <c r="P88" s="178">
        <v>0</v>
      </c>
      <c r="Q88" s="178">
        <f>ROUND(E88*P88,2)</f>
        <v>0</v>
      </c>
      <c r="R88" s="180"/>
      <c r="S88" s="180" t="s">
        <v>179</v>
      </c>
      <c r="T88" s="181" t="s">
        <v>180</v>
      </c>
      <c r="U88" s="156">
        <v>0</v>
      </c>
      <c r="V88" s="156">
        <f>ROUND(E88*U88,2)</f>
        <v>0</v>
      </c>
      <c r="W88" s="156"/>
      <c r="X88" s="156" t="s">
        <v>253</v>
      </c>
      <c r="Y88" s="156" t="s">
        <v>182</v>
      </c>
      <c r="Z88" s="146"/>
      <c r="AA88" s="146"/>
      <c r="AB88" s="146"/>
      <c r="AC88" s="146"/>
      <c r="AD88" s="146"/>
      <c r="AE88" s="146"/>
      <c r="AF88" s="146"/>
      <c r="AG88" s="146" t="s">
        <v>254</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68">
        <v>29</v>
      </c>
      <c r="B89" s="169" t="s">
        <v>1205</v>
      </c>
      <c r="C89" s="184" t="s">
        <v>1348</v>
      </c>
      <c r="D89" s="170" t="s">
        <v>343</v>
      </c>
      <c r="E89" s="171">
        <v>0.18</v>
      </c>
      <c r="F89" s="172"/>
      <c r="G89" s="173">
        <f>ROUND(E89*F89,2)</f>
        <v>0</v>
      </c>
      <c r="H89" s="172"/>
      <c r="I89" s="173">
        <f>ROUND(E89*H89,2)</f>
        <v>0</v>
      </c>
      <c r="J89" s="172"/>
      <c r="K89" s="173">
        <f>ROUND(E89*J89,2)</f>
        <v>0</v>
      </c>
      <c r="L89" s="173">
        <v>21</v>
      </c>
      <c r="M89" s="173">
        <f>G89*(1+L89/100)</f>
        <v>0</v>
      </c>
      <c r="N89" s="171">
        <v>0</v>
      </c>
      <c r="O89" s="171">
        <f>ROUND(E89*N89,2)</f>
        <v>0</v>
      </c>
      <c r="P89" s="171">
        <v>2.2000000000000002</v>
      </c>
      <c r="Q89" s="171">
        <f>ROUND(E89*P89,2)</f>
        <v>0.4</v>
      </c>
      <c r="R89" s="173"/>
      <c r="S89" s="173" t="s">
        <v>179</v>
      </c>
      <c r="T89" s="174" t="s">
        <v>266</v>
      </c>
      <c r="U89" s="156">
        <v>10.47</v>
      </c>
      <c r="V89" s="156">
        <f>ROUND(E89*U89,2)</f>
        <v>1.88</v>
      </c>
      <c r="W89" s="156"/>
      <c r="X89" s="156" t="s">
        <v>253</v>
      </c>
      <c r="Y89" s="156" t="s">
        <v>182</v>
      </c>
      <c r="Z89" s="146"/>
      <c r="AA89" s="146"/>
      <c r="AB89" s="146"/>
      <c r="AC89" s="146"/>
      <c r="AD89" s="146"/>
      <c r="AE89" s="146"/>
      <c r="AF89" s="146"/>
      <c r="AG89" s="146" t="s">
        <v>254</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2" x14ac:dyDescent="0.25">
      <c r="A90" s="153"/>
      <c r="B90" s="154"/>
      <c r="C90" s="191" t="s">
        <v>1349</v>
      </c>
      <c r="D90" s="189"/>
      <c r="E90" s="190">
        <v>0.18</v>
      </c>
      <c r="F90" s="156"/>
      <c r="G90" s="156"/>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271</v>
      </c>
      <c r="AH90" s="146">
        <v>0</v>
      </c>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1" x14ac:dyDescent="0.25">
      <c r="A91" s="168">
        <v>30</v>
      </c>
      <c r="B91" s="169" t="s">
        <v>1350</v>
      </c>
      <c r="C91" s="184" t="s">
        <v>1351</v>
      </c>
      <c r="D91" s="170" t="s">
        <v>257</v>
      </c>
      <c r="E91" s="171">
        <v>8</v>
      </c>
      <c r="F91" s="172"/>
      <c r="G91" s="173">
        <f>ROUND(E91*F91,2)</f>
        <v>0</v>
      </c>
      <c r="H91" s="172"/>
      <c r="I91" s="173">
        <f>ROUND(E91*H91,2)</f>
        <v>0</v>
      </c>
      <c r="J91" s="172"/>
      <c r="K91" s="173">
        <f>ROUND(E91*J91,2)</f>
        <v>0</v>
      </c>
      <c r="L91" s="173">
        <v>21</v>
      </c>
      <c r="M91" s="173">
        <f>G91*(1+L91/100)</f>
        <v>0</v>
      </c>
      <c r="N91" s="171">
        <v>0</v>
      </c>
      <c r="O91" s="171">
        <f>ROUND(E91*N91,2)</f>
        <v>0</v>
      </c>
      <c r="P91" s="171">
        <v>2.4E-2</v>
      </c>
      <c r="Q91" s="171">
        <f>ROUND(E91*P91,2)</f>
        <v>0.19</v>
      </c>
      <c r="R91" s="173"/>
      <c r="S91" s="173" t="s">
        <v>179</v>
      </c>
      <c r="T91" s="174" t="s">
        <v>180</v>
      </c>
      <c r="U91" s="156">
        <v>0.18</v>
      </c>
      <c r="V91" s="156">
        <f>ROUND(E91*U91,2)</f>
        <v>1.44</v>
      </c>
      <c r="W91" s="156"/>
      <c r="X91" s="156" t="s">
        <v>253</v>
      </c>
      <c r="Y91" s="156" t="s">
        <v>182</v>
      </c>
      <c r="Z91" s="146"/>
      <c r="AA91" s="146"/>
      <c r="AB91" s="146"/>
      <c r="AC91" s="146"/>
      <c r="AD91" s="146"/>
      <c r="AE91" s="146"/>
      <c r="AF91" s="146"/>
      <c r="AG91" s="146" t="s">
        <v>254</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2" x14ac:dyDescent="0.25">
      <c r="A92" s="153"/>
      <c r="B92" s="154"/>
      <c r="C92" s="513" t="s">
        <v>1352</v>
      </c>
      <c r="D92" s="514"/>
      <c r="E92" s="514"/>
      <c r="F92" s="514"/>
      <c r="G92" s="514"/>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185</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x14ac:dyDescent="0.25">
      <c r="A93" s="161" t="s">
        <v>174</v>
      </c>
      <c r="B93" s="162" t="s">
        <v>113</v>
      </c>
      <c r="C93" s="183" t="s">
        <v>114</v>
      </c>
      <c r="D93" s="163"/>
      <c r="E93" s="164"/>
      <c r="F93" s="165"/>
      <c r="G93" s="165">
        <f>SUMIF(AG94:AG96,"&lt;&gt;NOR",G94:G96)</f>
        <v>0</v>
      </c>
      <c r="H93" s="165"/>
      <c r="I93" s="165">
        <f>SUM(I94:I96)</f>
        <v>0</v>
      </c>
      <c r="J93" s="165"/>
      <c r="K93" s="165">
        <f>SUM(K94:K96)</f>
        <v>0</v>
      </c>
      <c r="L93" s="165"/>
      <c r="M93" s="165">
        <f>SUM(M94:M96)</f>
        <v>0</v>
      </c>
      <c r="N93" s="164"/>
      <c r="O93" s="164">
        <f>SUM(O94:O96)</f>
        <v>0</v>
      </c>
      <c r="P93" s="164"/>
      <c r="Q93" s="164">
        <f>SUM(Q94:Q96)</f>
        <v>0</v>
      </c>
      <c r="R93" s="165"/>
      <c r="S93" s="165"/>
      <c r="T93" s="166"/>
      <c r="U93" s="160"/>
      <c r="V93" s="160">
        <f>SUM(V94:V96)</f>
        <v>0</v>
      </c>
      <c r="W93" s="160"/>
      <c r="X93" s="160"/>
      <c r="Y93" s="160"/>
      <c r="AG93" t="s">
        <v>175</v>
      </c>
    </row>
    <row r="94" spans="1:60" outlineLevel="1" x14ac:dyDescent="0.25">
      <c r="A94" s="168">
        <v>31</v>
      </c>
      <c r="B94" s="169" t="s">
        <v>970</v>
      </c>
      <c r="C94" s="184" t="s">
        <v>971</v>
      </c>
      <c r="D94" s="170" t="s">
        <v>298</v>
      </c>
      <c r="E94" s="171">
        <v>0.39600000000000002</v>
      </c>
      <c r="F94" s="172"/>
      <c r="G94" s="173">
        <f>ROUND(E94*F94,2)</f>
        <v>0</v>
      </c>
      <c r="H94" s="172"/>
      <c r="I94" s="173">
        <f>ROUND(E94*H94,2)</f>
        <v>0</v>
      </c>
      <c r="J94" s="172"/>
      <c r="K94" s="173">
        <f>ROUND(E94*J94,2)</f>
        <v>0</v>
      </c>
      <c r="L94" s="173">
        <v>21</v>
      </c>
      <c r="M94" s="173">
        <f>G94*(1+L94/100)</f>
        <v>0</v>
      </c>
      <c r="N94" s="171">
        <v>0</v>
      </c>
      <c r="O94" s="171">
        <f>ROUND(E94*N94,2)</f>
        <v>0</v>
      </c>
      <c r="P94" s="171">
        <v>0</v>
      </c>
      <c r="Q94" s="171">
        <f>ROUND(E94*P94,2)</f>
        <v>0</v>
      </c>
      <c r="R94" s="173" t="s">
        <v>553</v>
      </c>
      <c r="S94" s="173" t="s">
        <v>266</v>
      </c>
      <c r="T94" s="174" t="s">
        <v>266</v>
      </c>
      <c r="U94" s="156">
        <v>0</v>
      </c>
      <c r="V94" s="156">
        <f>ROUND(E94*U94,2)</f>
        <v>0</v>
      </c>
      <c r="W94" s="156"/>
      <c r="X94" s="156" t="s">
        <v>253</v>
      </c>
      <c r="Y94" s="156" t="s">
        <v>182</v>
      </c>
      <c r="Z94" s="146"/>
      <c r="AA94" s="146"/>
      <c r="AB94" s="146"/>
      <c r="AC94" s="146"/>
      <c r="AD94" s="146"/>
      <c r="AE94" s="146"/>
      <c r="AF94" s="146"/>
      <c r="AG94" s="146" t="s">
        <v>254</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2" x14ac:dyDescent="0.25">
      <c r="A95" s="153"/>
      <c r="B95" s="154"/>
      <c r="C95" s="513" t="s">
        <v>972</v>
      </c>
      <c r="D95" s="514"/>
      <c r="E95" s="514"/>
      <c r="F95" s="514"/>
      <c r="G95" s="514"/>
      <c r="H95" s="156"/>
      <c r="I95" s="156"/>
      <c r="J95" s="156"/>
      <c r="K95" s="156"/>
      <c r="L95" s="156"/>
      <c r="M95" s="156"/>
      <c r="N95" s="155"/>
      <c r="O95" s="155"/>
      <c r="P95" s="155"/>
      <c r="Q95" s="155"/>
      <c r="R95" s="156"/>
      <c r="S95" s="156"/>
      <c r="T95" s="156"/>
      <c r="U95" s="156"/>
      <c r="V95" s="156"/>
      <c r="W95" s="156"/>
      <c r="X95" s="156"/>
      <c r="Y95" s="156"/>
      <c r="Z95" s="146"/>
      <c r="AA95" s="146"/>
      <c r="AB95" s="146"/>
      <c r="AC95" s="146"/>
      <c r="AD95" s="146"/>
      <c r="AE95" s="146"/>
      <c r="AF95" s="146"/>
      <c r="AG95" s="146" t="s">
        <v>185</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2" x14ac:dyDescent="0.25">
      <c r="A96" s="153"/>
      <c r="B96" s="154"/>
      <c r="C96" s="191" t="s">
        <v>1353</v>
      </c>
      <c r="D96" s="189"/>
      <c r="E96" s="190">
        <v>0.39600000000000002</v>
      </c>
      <c r="F96" s="156"/>
      <c r="G96" s="156"/>
      <c r="H96" s="156"/>
      <c r="I96" s="156"/>
      <c r="J96" s="156"/>
      <c r="K96" s="156"/>
      <c r="L96" s="156"/>
      <c r="M96" s="156"/>
      <c r="N96" s="155"/>
      <c r="O96" s="155"/>
      <c r="P96" s="155"/>
      <c r="Q96" s="155"/>
      <c r="R96" s="156"/>
      <c r="S96" s="156"/>
      <c r="T96" s="156"/>
      <c r="U96" s="156"/>
      <c r="V96" s="156"/>
      <c r="W96" s="156"/>
      <c r="X96" s="156"/>
      <c r="Y96" s="156"/>
      <c r="Z96" s="146"/>
      <c r="AA96" s="146"/>
      <c r="AB96" s="146"/>
      <c r="AC96" s="146"/>
      <c r="AD96" s="146"/>
      <c r="AE96" s="146"/>
      <c r="AF96" s="146"/>
      <c r="AG96" s="146" t="s">
        <v>271</v>
      </c>
      <c r="AH96" s="146">
        <v>0</v>
      </c>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x14ac:dyDescent="0.25">
      <c r="A97" s="161" t="s">
        <v>174</v>
      </c>
      <c r="B97" s="162" t="s">
        <v>115</v>
      </c>
      <c r="C97" s="183" t="s">
        <v>116</v>
      </c>
      <c r="D97" s="163"/>
      <c r="E97" s="164"/>
      <c r="F97" s="165"/>
      <c r="G97" s="165">
        <f>SUMIF(AG98:AG100,"&lt;&gt;NOR",G98:G100)</f>
        <v>0</v>
      </c>
      <c r="H97" s="165"/>
      <c r="I97" s="165">
        <f>SUM(I98:I100)</f>
        <v>0</v>
      </c>
      <c r="J97" s="165"/>
      <c r="K97" s="165">
        <f>SUM(K98:K100)</f>
        <v>0</v>
      </c>
      <c r="L97" s="165"/>
      <c r="M97" s="165">
        <f>SUM(M98:M100)</f>
        <v>0</v>
      </c>
      <c r="N97" s="164"/>
      <c r="O97" s="164">
        <f>SUM(O98:O100)</f>
        <v>0</v>
      </c>
      <c r="P97" s="164"/>
      <c r="Q97" s="164">
        <f>SUM(Q98:Q100)</f>
        <v>0</v>
      </c>
      <c r="R97" s="165"/>
      <c r="S97" s="165"/>
      <c r="T97" s="166"/>
      <c r="U97" s="160"/>
      <c r="V97" s="160">
        <f>SUM(V98:V100)</f>
        <v>0.63</v>
      </c>
      <c r="W97" s="160"/>
      <c r="X97" s="160"/>
      <c r="Y97" s="160"/>
      <c r="AG97" t="s">
        <v>175</v>
      </c>
    </row>
    <row r="98" spans="1:60" outlineLevel="1" x14ac:dyDescent="0.25">
      <c r="A98" s="168">
        <v>32</v>
      </c>
      <c r="B98" s="169" t="s">
        <v>1208</v>
      </c>
      <c r="C98" s="184" t="s">
        <v>1209</v>
      </c>
      <c r="D98" s="170" t="s">
        <v>298</v>
      </c>
      <c r="E98" s="171">
        <v>6.3408800000000003</v>
      </c>
      <c r="F98" s="172"/>
      <c r="G98" s="173">
        <f>ROUND(E98*F98,2)</f>
        <v>0</v>
      </c>
      <c r="H98" s="172"/>
      <c r="I98" s="173">
        <f>ROUND(E98*H98,2)</f>
        <v>0</v>
      </c>
      <c r="J98" s="172"/>
      <c r="K98" s="173">
        <f>ROUND(E98*J98,2)</f>
        <v>0</v>
      </c>
      <c r="L98" s="173">
        <v>21</v>
      </c>
      <c r="M98" s="173">
        <f>G98*(1+L98/100)</f>
        <v>0</v>
      </c>
      <c r="N98" s="171">
        <v>0</v>
      </c>
      <c r="O98" s="171">
        <f>ROUND(E98*N98,2)</f>
        <v>0</v>
      </c>
      <c r="P98" s="171">
        <v>0</v>
      </c>
      <c r="Q98" s="171">
        <f>ROUND(E98*P98,2)</f>
        <v>0</v>
      </c>
      <c r="R98" s="173" t="s">
        <v>430</v>
      </c>
      <c r="S98" s="173" t="s">
        <v>266</v>
      </c>
      <c r="T98" s="174" t="s">
        <v>266</v>
      </c>
      <c r="U98" s="156">
        <v>9.9500000000000005E-2</v>
      </c>
      <c r="V98" s="156">
        <f>ROUND(E98*U98,2)</f>
        <v>0.63</v>
      </c>
      <c r="W98" s="156"/>
      <c r="X98" s="156" t="s">
        <v>299</v>
      </c>
      <c r="Y98" s="156" t="s">
        <v>182</v>
      </c>
      <c r="Z98" s="146"/>
      <c r="AA98" s="146"/>
      <c r="AB98" s="146"/>
      <c r="AC98" s="146"/>
      <c r="AD98" s="146"/>
      <c r="AE98" s="146"/>
      <c r="AF98" s="146"/>
      <c r="AG98" s="146" t="s">
        <v>300</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2" x14ac:dyDescent="0.25">
      <c r="A99" s="153"/>
      <c r="B99" s="154"/>
      <c r="C99" s="524" t="s">
        <v>1210</v>
      </c>
      <c r="D99" s="525"/>
      <c r="E99" s="525"/>
      <c r="F99" s="525"/>
      <c r="G99" s="525"/>
      <c r="H99" s="156"/>
      <c r="I99" s="156"/>
      <c r="J99" s="156"/>
      <c r="K99" s="156"/>
      <c r="L99" s="156"/>
      <c r="M99" s="156"/>
      <c r="N99" s="155"/>
      <c r="O99" s="155"/>
      <c r="P99" s="155"/>
      <c r="Q99" s="155"/>
      <c r="R99" s="156"/>
      <c r="S99" s="156"/>
      <c r="T99" s="156"/>
      <c r="U99" s="156"/>
      <c r="V99" s="156"/>
      <c r="W99" s="156"/>
      <c r="X99" s="156"/>
      <c r="Y99" s="156"/>
      <c r="Z99" s="146"/>
      <c r="AA99" s="146"/>
      <c r="AB99" s="146"/>
      <c r="AC99" s="146"/>
      <c r="AD99" s="146"/>
      <c r="AE99" s="146"/>
      <c r="AF99" s="146"/>
      <c r="AG99" s="146" t="s">
        <v>275</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outlineLevel="2" x14ac:dyDescent="0.25">
      <c r="A100" s="153"/>
      <c r="B100" s="154"/>
      <c r="C100" s="515" t="s">
        <v>980</v>
      </c>
      <c r="D100" s="516"/>
      <c r="E100" s="516"/>
      <c r="F100" s="516"/>
      <c r="G100" s="516"/>
      <c r="H100" s="156"/>
      <c r="I100" s="156"/>
      <c r="J100" s="156"/>
      <c r="K100" s="156"/>
      <c r="L100" s="156"/>
      <c r="M100" s="156"/>
      <c r="N100" s="155"/>
      <c r="O100" s="155"/>
      <c r="P100" s="155"/>
      <c r="Q100" s="155"/>
      <c r="R100" s="156"/>
      <c r="S100" s="156"/>
      <c r="T100" s="156"/>
      <c r="U100" s="156"/>
      <c r="V100" s="156"/>
      <c r="W100" s="156"/>
      <c r="X100" s="156"/>
      <c r="Y100" s="156"/>
      <c r="Z100" s="146"/>
      <c r="AA100" s="146"/>
      <c r="AB100" s="146"/>
      <c r="AC100" s="146"/>
      <c r="AD100" s="146"/>
      <c r="AE100" s="146"/>
      <c r="AF100" s="146"/>
      <c r="AG100" s="146" t="s">
        <v>185</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x14ac:dyDescent="0.25">
      <c r="A101" s="161" t="s">
        <v>174</v>
      </c>
      <c r="B101" s="162" t="s">
        <v>117</v>
      </c>
      <c r="C101" s="183" t="s">
        <v>118</v>
      </c>
      <c r="D101" s="163"/>
      <c r="E101" s="164"/>
      <c r="F101" s="165"/>
      <c r="G101" s="165">
        <f>SUMIF(AG102:AG125,"&lt;&gt;NOR",G102:G125)</f>
        <v>0</v>
      </c>
      <c r="H101" s="165"/>
      <c r="I101" s="165">
        <f>SUM(I102:I125)</f>
        <v>0</v>
      </c>
      <c r="J101" s="165"/>
      <c r="K101" s="165">
        <f>SUM(K102:K125)</f>
        <v>0</v>
      </c>
      <c r="L101" s="165"/>
      <c r="M101" s="165">
        <f>SUM(M102:M125)</f>
        <v>0</v>
      </c>
      <c r="N101" s="164"/>
      <c r="O101" s="164">
        <f>SUM(O102:O125)</f>
        <v>0</v>
      </c>
      <c r="P101" s="164"/>
      <c r="Q101" s="164">
        <f>SUM(Q102:Q125)</f>
        <v>0</v>
      </c>
      <c r="R101" s="165"/>
      <c r="S101" s="165"/>
      <c r="T101" s="166"/>
      <c r="U101" s="160"/>
      <c r="V101" s="160">
        <f>SUM(V102:V125)</f>
        <v>0</v>
      </c>
      <c r="W101" s="160"/>
      <c r="X101" s="160"/>
      <c r="Y101" s="160"/>
      <c r="AG101" t="s">
        <v>175</v>
      </c>
    </row>
    <row r="102" spans="1:60" outlineLevel="1" x14ac:dyDescent="0.25">
      <c r="A102" s="175">
        <v>33</v>
      </c>
      <c r="B102" s="176" t="s">
        <v>1354</v>
      </c>
      <c r="C102" s="185" t="s">
        <v>1355</v>
      </c>
      <c r="D102" s="177" t="s">
        <v>770</v>
      </c>
      <c r="E102" s="178">
        <v>238</v>
      </c>
      <c r="F102" s="179"/>
      <c r="G102" s="180">
        <f>ROUND(E102*F102,2)</f>
        <v>0</v>
      </c>
      <c r="H102" s="179"/>
      <c r="I102" s="180">
        <f>ROUND(E102*H102,2)</f>
        <v>0</v>
      </c>
      <c r="J102" s="179"/>
      <c r="K102" s="180">
        <f>ROUND(E102*J102,2)</f>
        <v>0</v>
      </c>
      <c r="L102" s="180">
        <v>21</v>
      </c>
      <c r="M102" s="180">
        <f>G102*(1+L102/100)</f>
        <v>0</v>
      </c>
      <c r="N102" s="178">
        <v>0</v>
      </c>
      <c r="O102" s="178">
        <f>ROUND(E102*N102,2)</f>
        <v>0</v>
      </c>
      <c r="P102" s="178">
        <v>0</v>
      </c>
      <c r="Q102" s="178">
        <f>ROUND(E102*P102,2)</f>
        <v>0</v>
      </c>
      <c r="R102" s="180"/>
      <c r="S102" s="180" t="s">
        <v>179</v>
      </c>
      <c r="T102" s="181" t="s">
        <v>180</v>
      </c>
      <c r="U102" s="156">
        <v>0</v>
      </c>
      <c r="V102" s="156">
        <f>ROUND(E102*U102,2)</f>
        <v>0</v>
      </c>
      <c r="W102" s="156"/>
      <c r="X102" s="156" t="s">
        <v>253</v>
      </c>
      <c r="Y102" s="156" t="s">
        <v>182</v>
      </c>
      <c r="Z102" s="146"/>
      <c r="AA102" s="146"/>
      <c r="AB102" s="146"/>
      <c r="AC102" s="146"/>
      <c r="AD102" s="146"/>
      <c r="AE102" s="146"/>
      <c r="AF102" s="146"/>
      <c r="AG102" s="146" t="s">
        <v>254</v>
      </c>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ht="20.399999999999999" outlineLevel="1" x14ac:dyDescent="0.25">
      <c r="A103" s="175">
        <v>34</v>
      </c>
      <c r="B103" s="176" t="s">
        <v>1356</v>
      </c>
      <c r="C103" s="185" t="s">
        <v>1357</v>
      </c>
      <c r="D103" s="177" t="s">
        <v>770</v>
      </c>
      <c r="E103" s="178">
        <v>238</v>
      </c>
      <c r="F103" s="179"/>
      <c r="G103" s="180">
        <f>ROUND(E103*F103,2)</f>
        <v>0</v>
      </c>
      <c r="H103" s="179"/>
      <c r="I103" s="180">
        <f>ROUND(E103*H103,2)</f>
        <v>0</v>
      </c>
      <c r="J103" s="179"/>
      <c r="K103" s="180">
        <f>ROUND(E103*J103,2)</f>
        <v>0</v>
      </c>
      <c r="L103" s="180">
        <v>21</v>
      </c>
      <c r="M103" s="180">
        <f>G103*(1+L103/100)</f>
        <v>0</v>
      </c>
      <c r="N103" s="178">
        <v>0</v>
      </c>
      <c r="O103" s="178">
        <f>ROUND(E103*N103,2)</f>
        <v>0</v>
      </c>
      <c r="P103" s="178">
        <v>0</v>
      </c>
      <c r="Q103" s="178">
        <f>ROUND(E103*P103,2)</f>
        <v>0</v>
      </c>
      <c r="R103" s="180"/>
      <c r="S103" s="180" t="s">
        <v>179</v>
      </c>
      <c r="T103" s="181" t="s">
        <v>180</v>
      </c>
      <c r="U103" s="156">
        <v>0</v>
      </c>
      <c r="V103" s="156">
        <f>ROUND(E103*U103,2)</f>
        <v>0</v>
      </c>
      <c r="W103" s="156"/>
      <c r="X103" s="156" t="s">
        <v>253</v>
      </c>
      <c r="Y103" s="156" t="s">
        <v>182</v>
      </c>
      <c r="Z103" s="146"/>
      <c r="AA103" s="146"/>
      <c r="AB103" s="146"/>
      <c r="AC103" s="146"/>
      <c r="AD103" s="146"/>
      <c r="AE103" s="146"/>
      <c r="AF103" s="146"/>
      <c r="AG103" s="146" t="s">
        <v>254</v>
      </c>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outlineLevel="1" x14ac:dyDescent="0.25">
      <c r="A104" s="175">
        <v>35</v>
      </c>
      <c r="B104" s="176" t="s">
        <v>1358</v>
      </c>
      <c r="C104" s="185" t="s">
        <v>1359</v>
      </c>
      <c r="D104" s="177" t="s">
        <v>211</v>
      </c>
      <c r="E104" s="178">
        <v>27</v>
      </c>
      <c r="F104" s="179"/>
      <c r="G104" s="180">
        <f>ROUND(E104*F104,2)</f>
        <v>0</v>
      </c>
      <c r="H104" s="179"/>
      <c r="I104" s="180">
        <f>ROUND(E104*H104,2)</f>
        <v>0</v>
      </c>
      <c r="J104" s="179"/>
      <c r="K104" s="180">
        <f>ROUND(E104*J104,2)</f>
        <v>0</v>
      </c>
      <c r="L104" s="180">
        <v>21</v>
      </c>
      <c r="M104" s="180">
        <f>G104*(1+L104/100)</f>
        <v>0</v>
      </c>
      <c r="N104" s="178">
        <v>0</v>
      </c>
      <c r="O104" s="178">
        <f>ROUND(E104*N104,2)</f>
        <v>0</v>
      </c>
      <c r="P104" s="178">
        <v>0</v>
      </c>
      <c r="Q104" s="178">
        <f>ROUND(E104*P104,2)</f>
        <v>0</v>
      </c>
      <c r="R104" s="180"/>
      <c r="S104" s="180" t="s">
        <v>179</v>
      </c>
      <c r="T104" s="181" t="s">
        <v>180</v>
      </c>
      <c r="U104" s="156">
        <v>0</v>
      </c>
      <c r="V104" s="156">
        <f>ROUND(E104*U104,2)</f>
        <v>0</v>
      </c>
      <c r="W104" s="156"/>
      <c r="X104" s="156" t="s">
        <v>253</v>
      </c>
      <c r="Y104" s="156" t="s">
        <v>182</v>
      </c>
      <c r="Z104" s="146"/>
      <c r="AA104" s="146"/>
      <c r="AB104" s="146"/>
      <c r="AC104" s="146"/>
      <c r="AD104" s="146"/>
      <c r="AE104" s="146"/>
      <c r="AF104" s="146"/>
      <c r="AG104" s="146" t="s">
        <v>254</v>
      </c>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ht="20.399999999999999" outlineLevel="1" x14ac:dyDescent="0.25">
      <c r="A105" s="168">
        <v>36</v>
      </c>
      <c r="B105" s="169" t="s">
        <v>1360</v>
      </c>
      <c r="C105" s="184" t="s">
        <v>1361</v>
      </c>
      <c r="D105" s="170" t="s">
        <v>770</v>
      </c>
      <c r="E105" s="171">
        <v>238</v>
      </c>
      <c r="F105" s="172"/>
      <c r="G105" s="173">
        <f>ROUND(E105*F105,2)</f>
        <v>0</v>
      </c>
      <c r="H105" s="172"/>
      <c r="I105" s="173">
        <f>ROUND(E105*H105,2)</f>
        <v>0</v>
      </c>
      <c r="J105" s="172"/>
      <c r="K105" s="173">
        <f>ROUND(E105*J105,2)</f>
        <v>0</v>
      </c>
      <c r="L105" s="173">
        <v>21</v>
      </c>
      <c r="M105" s="173">
        <f>G105*(1+L105/100)</f>
        <v>0</v>
      </c>
      <c r="N105" s="171">
        <v>0</v>
      </c>
      <c r="O105" s="171">
        <f>ROUND(E105*N105,2)</f>
        <v>0</v>
      </c>
      <c r="P105" s="171">
        <v>0</v>
      </c>
      <c r="Q105" s="171">
        <f>ROUND(E105*P105,2)</f>
        <v>0</v>
      </c>
      <c r="R105" s="173"/>
      <c r="S105" s="173" t="s">
        <v>179</v>
      </c>
      <c r="T105" s="174" t="s">
        <v>180</v>
      </c>
      <c r="U105" s="156">
        <v>0</v>
      </c>
      <c r="V105" s="156">
        <f>ROUND(E105*U105,2)</f>
        <v>0</v>
      </c>
      <c r="W105" s="156"/>
      <c r="X105" s="156" t="s">
        <v>253</v>
      </c>
      <c r="Y105" s="156" t="s">
        <v>182</v>
      </c>
      <c r="Z105" s="146"/>
      <c r="AA105" s="146"/>
      <c r="AB105" s="146"/>
      <c r="AC105" s="146"/>
      <c r="AD105" s="146"/>
      <c r="AE105" s="146"/>
      <c r="AF105" s="146"/>
      <c r="AG105" s="146" t="s">
        <v>254</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ht="21" outlineLevel="2" x14ac:dyDescent="0.25">
      <c r="A106" s="153"/>
      <c r="B106" s="154"/>
      <c r="C106" s="513" t="s">
        <v>1362</v>
      </c>
      <c r="D106" s="514"/>
      <c r="E106" s="514"/>
      <c r="F106" s="514"/>
      <c r="G106" s="514"/>
      <c r="H106" s="156"/>
      <c r="I106" s="156"/>
      <c r="J106" s="156"/>
      <c r="K106" s="156"/>
      <c r="L106" s="156"/>
      <c r="M106" s="156"/>
      <c r="N106" s="155"/>
      <c r="O106" s="155"/>
      <c r="P106" s="155"/>
      <c r="Q106" s="155"/>
      <c r="R106" s="156"/>
      <c r="S106" s="156"/>
      <c r="T106" s="156"/>
      <c r="U106" s="156"/>
      <c r="V106" s="156"/>
      <c r="W106" s="156"/>
      <c r="X106" s="156"/>
      <c r="Y106" s="156"/>
      <c r="Z106" s="146"/>
      <c r="AA106" s="146"/>
      <c r="AB106" s="146"/>
      <c r="AC106" s="146"/>
      <c r="AD106" s="146"/>
      <c r="AE106" s="146"/>
      <c r="AF106" s="146"/>
      <c r="AG106" s="146" t="s">
        <v>185</v>
      </c>
      <c r="AH106" s="146"/>
      <c r="AI106" s="146"/>
      <c r="AJ106" s="146"/>
      <c r="AK106" s="146"/>
      <c r="AL106" s="146"/>
      <c r="AM106" s="146"/>
      <c r="AN106" s="146"/>
      <c r="AO106" s="146"/>
      <c r="AP106" s="146"/>
      <c r="AQ106" s="146"/>
      <c r="AR106" s="146"/>
      <c r="AS106" s="146"/>
      <c r="AT106" s="146"/>
      <c r="AU106" s="146"/>
      <c r="AV106" s="146"/>
      <c r="AW106" s="146"/>
      <c r="AX106" s="146"/>
      <c r="AY106" s="146"/>
      <c r="AZ106" s="146"/>
      <c r="BA106" s="182" t="str">
        <f>C106</f>
        <v>Obecný požadavek na provedení sanace - při provedení sanace vznikne nové a plně staticky únosné potrubí s životností minimálně 50 let. Potrubí musí být připraveno na rychlosti kapacitního proudění v rozsahu 5-10m/s</v>
      </c>
      <c r="BB106" s="146"/>
      <c r="BC106" s="146"/>
      <c r="BD106" s="146"/>
      <c r="BE106" s="146"/>
      <c r="BF106" s="146"/>
      <c r="BG106" s="146"/>
      <c r="BH106" s="146"/>
    </row>
    <row r="107" spans="1:60" outlineLevel="3" x14ac:dyDescent="0.25">
      <c r="A107" s="153"/>
      <c r="B107" s="154"/>
      <c r="C107" s="192" t="s">
        <v>1245</v>
      </c>
      <c r="D107" s="157"/>
      <c r="E107" s="158"/>
      <c r="F107" s="159"/>
      <c r="G107" s="159"/>
      <c r="H107" s="156"/>
      <c r="I107" s="156"/>
      <c r="J107" s="156"/>
      <c r="K107" s="156"/>
      <c r="L107" s="156"/>
      <c r="M107" s="156"/>
      <c r="N107" s="155"/>
      <c r="O107" s="155"/>
      <c r="P107" s="155"/>
      <c r="Q107" s="155"/>
      <c r="R107" s="156"/>
      <c r="S107" s="156"/>
      <c r="T107" s="156"/>
      <c r="U107" s="156"/>
      <c r="V107" s="156"/>
      <c r="W107" s="156"/>
      <c r="X107" s="156"/>
      <c r="Y107" s="156"/>
      <c r="Z107" s="146"/>
      <c r="AA107" s="146"/>
      <c r="AB107" s="146"/>
      <c r="AC107" s="146"/>
      <c r="AD107" s="146"/>
      <c r="AE107" s="146"/>
      <c r="AF107" s="146"/>
      <c r="AG107" s="146" t="s">
        <v>185</v>
      </c>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outlineLevel="3" x14ac:dyDescent="0.25">
      <c r="A108" s="153"/>
      <c r="B108" s="154"/>
      <c r="C108" s="515" t="s">
        <v>1363</v>
      </c>
      <c r="D108" s="516"/>
      <c r="E108" s="516"/>
      <c r="F108" s="516"/>
      <c r="G108" s="516"/>
      <c r="H108" s="156"/>
      <c r="I108" s="156"/>
      <c r="J108" s="156"/>
      <c r="K108" s="156"/>
      <c r="L108" s="156"/>
      <c r="M108" s="156"/>
      <c r="N108" s="155"/>
      <c r="O108" s="155"/>
      <c r="P108" s="155"/>
      <c r="Q108" s="155"/>
      <c r="R108" s="156"/>
      <c r="S108" s="156"/>
      <c r="T108" s="156"/>
      <c r="U108" s="156"/>
      <c r="V108" s="156"/>
      <c r="W108" s="156"/>
      <c r="X108" s="156"/>
      <c r="Y108" s="156"/>
      <c r="Z108" s="146"/>
      <c r="AA108" s="146"/>
      <c r="AB108" s="146"/>
      <c r="AC108" s="146"/>
      <c r="AD108" s="146"/>
      <c r="AE108" s="146"/>
      <c r="AF108" s="146"/>
      <c r="AG108" s="146" t="s">
        <v>185</v>
      </c>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3" x14ac:dyDescent="0.25">
      <c r="A109" s="153"/>
      <c r="B109" s="154"/>
      <c r="C109" s="515" t="s">
        <v>1364</v>
      </c>
      <c r="D109" s="516"/>
      <c r="E109" s="516"/>
      <c r="F109" s="516"/>
      <c r="G109" s="516"/>
      <c r="H109" s="156"/>
      <c r="I109" s="156"/>
      <c r="J109" s="156"/>
      <c r="K109" s="156"/>
      <c r="L109" s="156"/>
      <c r="M109" s="156"/>
      <c r="N109" s="155"/>
      <c r="O109" s="155"/>
      <c r="P109" s="155"/>
      <c r="Q109" s="155"/>
      <c r="R109" s="156"/>
      <c r="S109" s="156"/>
      <c r="T109" s="156"/>
      <c r="U109" s="156"/>
      <c r="V109" s="156"/>
      <c r="W109" s="156"/>
      <c r="X109" s="156"/>
      <c r="Y109" s="156"/>
      <c r="Z109" s="146"/>
      <c r="AA109" s="146"/>
      <c r="AB109" s="146"/>
      <c r="AC109" s="146"/>
      <c r="AD109" s="146"/>
      <c r="AE109" s="146"/>
      <c r="AF109" s="146"/>
      <c r="AG109" s="146" t="s">
        <v>185</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3" x14ac:dyDescent="0.25">
      <c r="A110" s="153"/>
      <c r="B110" s="154"/>
      <c r="C110" s="515" t="s">
        <v>1365</v>
      </c>
      <c r="D110" s="516"/>
      <c r="E110" s="516"/>
      <c r="F110" s="516"/>
      <c r="G110" s="516"/>
      <c r="H110" s="156"/>
      <c r="I110" s="156"/>
      <c r="J110" s="156"/>
      <c r="K110" s="156"/>
      <c r="L110" s="156"/>
      <c r="M110" s="156"/>
      <c r="N110" s="155"/>
      <c r="O110" s="155"/>
      <c r="P110" s="155"/>
      <c r="Q110" s="155"/>
      <c r="R110" s="156"/>
      <c r="S110" s="156"/>
      <c r="T110" s="156"/>
      <c r="U110" s="156"/>
      <c r="V110" s="156"/>
      <c r="W110" s="156"/>
      <c r="X110" s="156"/>
      <c r="Y110" s="156"/>
      <c r="Z110" s="146"/>
      <c r="AA110" s="146"/>
      <c r="AB110" s="146"/>
      <c r="AC110" s="146"/>
      <c r="AD110" s="146"/>
      <c r="AE110" s="146"/>
      <c r="AF110" s="146"/>
      <c r="AG110" s="146" t="s">
        <v>185</v>
      </c>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3" x14ac:dyDescent="0.25">
      <c r="A111" s="153"/>
      <c r="B111" s="154"/>
      <c r="C111" s="192" t="s">
        <v>1245</v>
      </c>
      <c r="D111" s="157"/>
      <c r="E111" s="158"/>
      <c r="F111" s="159"/>
      <c r="G111" s="159"/>
      <c r="H111" s="156"/>
      <c r="I111" s="156"/>
      <c r="J111" s="156"/>
      <c r="K111" s="156"/>
      <c r="L111" s="156"/>
      <c r="M111" s="156"/>
      <c r="N111" s="155"/>
      <c r="O111" s="155"/>
      <c r="P111" s="155"/>
      <c r="Q111" s="155"/>
      <c r="R111" s="156"/>
      <c r="S111" s="156"/>
      <c r="T111" s="156"/>
      <c r="U111" s="156"/>
      <c r="V111" s="156"/>
      <c r="W111" s="156"/>
      <c r="X111" s="156"/>
      <c r="Y111" s="156"/>
      <c r="Z111" s="146"/>
      <c r="AA111" s="146"/>
      <c r="AB111" s="146"/>
      <c r="AC111" s="146"/>
      <c r="AD111" s="146"/>
      <c r="AE111" s="146"/>
      <c r="AF111" s="146"/>
      <c r="AG111" s="146" t="s">
        <v>185</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3" x14ac:dyDescent="0.25">
      <c r="A112" s="153"/>
      <c r="B112" s="154"/>
      <c r="C112" s="515" t="s">
        <v>1366</v>
      </c>
      <c r="D112" s="516"/>
      <c r="E112" s="516"/>
      <c r="F112" s="516"/>
      <c r="G112" s="516"/>
      <c r="H112" s="156"/>
      <c r="I112" s="156"/>
      <c r="J112" s="156"/>
      <c r="K112" s="156"/>
      <c r="L112" s="156"/>
      <c r="M112" s="156"/>
      <c r="N112" s="155"/>
      <c r="O112" s="155"/>
      <c r="P112" s="155"/>
      <c r="Q112" s="155"/>
      <c r="R112" s="156"/>
      <c r="S112" s="156"/>
      <c r="T112" s="156"/>
      <c r="U112" s="156"/>
      <c r="V112" s="156"/>
      <c r="W112" s="156"/>
      <c r="X112" s="156"/>
      <c r="Y112" s="156"/>
      <c r="Z112" s="146"/>
      <c r="AA112" s="146"/>
      <c r="AB112" s="146"/>
      <c r="AC112" s="146"/>
      <c r="AD112" s="146"/>
      <c r="AE112" s="146"/>
      <c r="AF112" s="146"/>
      <c r="AG112" s="146" t="s">
        <v>185</v>
      </c>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3" x14ac:dyDescent="0.25">
      <c r="A113" s="153"/>
      <c r="B113" s="154"/>
      <c r="C113" s="515" t="s">
        <v>1367</v>
      </c>
      <c r="D113" s="516"/>
      <c r="E113" s="516"/>
      <c r="F113" s="516"/>
      <c r="G113" s="516"/>
      <c r="H113" s="156"/>
      <c r="I113" s="156"/>
      <c r="J113" s="156"/>
      <c r="K113" s="156"/>
      <c r="L113" s="156"/>
      <c r="M113" s="156"/>
      <c r="N113" s="155"/>
      <c r="O113" s="155"/>
      <c r="P113" s="155"/>
      <c r="Q113" s="155"/>
      <c r="R113" s="156"/>
      <c r="S113" s="156"/>
      <c r="T113" s="156"/>
      <c r="U113" s="156"/>
      <c r="V113" s="156"/>
      <c r="W113" s="156"/>
      <c r="X113" s="156"/>
      <c r="Y113" s="156"/>
      <c r="Z113" s="146"/>
      <c r="AA113" s="146"/>
      <c r="AB113" s="146"/>
      <c r="AC113" s="146"/>
      <c r="AD113" s="146"/>
      <c r="AE113" s="146"/>
      <c r="AF113" s="146"/>
      <c r="AG113" s="146" t="s">
        <v>185</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3" x14ac:dyDescent="0.25">
      <c r="A114" s="153"/>
      <c r="B114" s="154"/>
      <c r="C114" s="515" t="s">
        <v>1368</v>
      </c>
      <c r="D114" s="516"/>
      <c r="E114" s="516"/>
      <c r="F114" s="516"/>
      <c r="G114" s="516"/>
      <c r="H114" s="156"/>
      <c r="I114" s="156"/>
      <c r="J114" s="156"/>
      <c r="K114" s="156"/>
      <c r="L114" s="156"/>
      <c r="M114" s="156"/>
      <c r="N114" s="155"/>
      <c r="O114" s="155"/>
      <c r="P114" s="155"/>
      <c r="Q114" s="155"/>
      <c r="R114" s="156"/>
      <c r="S114" s="156"/>
      <c r="T114" s="156"/>
      <c r="U114" s="156"/>
      <c r="V114" s="156"/>
      <c r="W114" s="156"/>
      <c r="X114" s="156"/>
      <c r="Y114" s="156"/>
      <c r="Z114" s="146"/>
      <c r="AA114" s="146"/>
      <c r="AB114" s="146"/>
      <c r="AC114" s="146"/>
      <c r="AD114" s="146"/>
      <c r="AE114" s="146"/>
      <c r="AF114" s="146"/>
      <c r="AG114" s="146" t="s">
        <v>185</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outlineLevel="3" x14ac:dyDescent="0.25">
      <c r="A115" s="153"/>
      <c r="B115" s="154"/>
      <c r="C115" s="515" t="s">
        <v>1369</v>
      </c>
      <c r="D115" s="516"/>
      <c r="E115" s="516"/>
      <c r="F115" s="516"/>
      <c r="G115" s="516"/>
      <c r="H115" s="156"/>
      <c r="I115" s="156"/>
      <c r="J115" s="156"/>
      <c r="K115" s="156"/>
      <c r="L115" s="156"/>
      <c r="M115" s="156"/>
      <c r="N115" s="155"/>
      <c r="O115" s="155"/>
      <c r="P115" s="155"/>
      <c r="Q115" s="155"/>
      <c r="R115" s="156"/>
      <c r="S115" s="156"/>
      <c r="T115" s="156"/>
      <c r="U115" s="156"/>
      <c r="V115" s="156"/>
      <c r="W115" s="156"/>
      <c r="X115" s="156"/>
      <c r="Y115" s="156"/>
      <c r="Z115" s="146"/>
      <c r="AA115" s="146"/>
      <c r="AB115" s="146"/>
      <c r="AC115" s="146"/>
      <c r="AD115" s="146"/>
      <c r="AE115" s="146"/>
      <c r="AF115" s="146"/>
      <c r="AG115" s="146" t="s">
        <v>185</v>
      </c>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outlineLevel="3" x14ac:dyDescent="0.25">
      <c r="A116" s="153"/>
      <c r="B116" s="154"/>
      <c r="C116" s="515" t="s">
        <v>1370</v>
      </c>
      <c r="D116" s="516"/>
      <c r="E116" s="516"/>
      <c r="F116" s="516"/>
      <c r="G116" s="516"/>
      <c r="H116" s="156"/>
      <c r="I116" s="156"/>
      <c r="J116" s="156"/>
      <c r="K116" s="156"/>
      <c r="L116" s="156"/>
      <c r="M116" s="156"/>
      <c r="N116" s="155"/>
      <c r="O116" s="155"/>
      <c r="P116" s="155"/>
      <c r="Q116" s="155"/>
      <c r="R116" s="156"/>
      <c r="S116" s="156"/>
      <c r="T116" s="156"/>
      <c r="U116" s="156"/>
      <c r="V116" s="156"/>
      <c r="W116" s="156"/>
      <c r="X116" s="156"/>
      <c r="Y116" s="156"/>
      <c r="Z116" s="146"/>
      <c r="AA116" s="146"/>
      <c r="AB116" s="146"/>
      <c r="AC116" s="146"/>
      <c r="AD116" s="146"/>
      <c r="AE116" s="146"/>
      <c r="AF116" s="146"/>
      <c r="AG116" s="146" t="s">
        <v>185</v>
      </c>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3" x14ac:dyDescent="0.25">
      <c r="A117" s="153"/>
      <c r="B117" s="154"/>
      <c r="C117" s="515" t="s">
        <v>1371</v>
      </c>
      <c r="D117" s="516"/>
      <c r="E117" s="516"/>
      <c r="F117" s="516"/>
      <c r="G117" s="516"/>
      <c r="H117" s="156"/>
      <c r="I117" s="156"/>
      <c r="J117" s="156"/>
      <c r="K117" s="156"/>
      <c r="L117" s="156"/>
      <c r="M117" s="156"/>
      <c r="N117" s="155"/>
      <c r="O117" s="155"/>
      <c r="P117" s="155"/>
      <c r="Q117" s="155"/>
      <c r="R117" s="156"/>
      <c r="S117" s="156"/>
      <c r="T117" s="156"/>
      <c r="U117" s="156"/>
      <c r="V117" s="156"/>
      <c r="W117" s="156"/>
      <c r="X117" s="156"/>
      <c r="Y117" s="156"/>
      <c r="Z117" s="146"/>
      <c r="AA117" s="146"/>
      <c r="AB117" s="146"/>
      <c r="AC117" s="146"/>
      <c r="AD117" s="146"/>
      <c r="AE117" s="146"/>
      <c r="AF117" s="146"/>
      <c r="AG117" s="146" t="s">
        <v>185</v>
      </c>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outlineLevel="3" x14ac:dyDescent="0.25">
      <c r="A118" s="153"/>
      <c r="B118" s="154"/>
      <c r="C118" s="515" t="s">
        <v>1372</v>
      </c>
      <c r="D118" s="516"/>
      <c r="E118" s="516"/>
      <c r="F118" s="516"/>
      <c r="G118" s="516"/>
      <c r="H118" s="156"/>
      <c r="I118" s="156"/>
      <c r="J118" s="156"/>
      <c r="K118" s="156"/>
      <c r="L118" s="156"/>
      <c r="M118" s="156"/>
      <c r="N118" s="155"/>
      <c r="O118" s="155"/>
      <c r="P118" s="155"/>
      <c r="Q118" s="155"/>
      <c r="R118" s="156"/>
      <c r="S118" s="156"/>
      <c r="T118" s="156"/>
      <c r="U118" s="156"/>
      <c r="V118" s="156"/>
      <c r="W118" s="156"/>
      <c r="X118" s="156"/>
      <c r="Y118" s="156"/>
      <c r="Z118" s="146"/>
      <c r="AA118" s="146"/>
      <c r="AB118" s="146"/>
      <c r="AC118" s="146"/>
      <c r="AD118" s="146"/>
      <c r="AE118" s="146"/>
      <c r="AF118" s="146"/>
      <c r="AG118" s="146" t="s">
        <v>185</v>
      </c>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row>
    <row r="119" spans="1:60" outlineLevel="3" x14ac:dyDescent="0.25">
      <c r="A119" s="153"/>
      <c r="B119" s="154"/>
      <c r="C119" s="192" t="s">
        <v>1245</v>
      </c>
      <c r="D119" s="157"/>
      <c r="E119" s="158"/>
      <c r="F119" s="159"/>
      <c r="G119" s="159"/>
      <c r="H119" s="156"/>
      <c r="I119" s="156"/>
      <c r="J119" s="156"/>
      <c r="K119" s="156"/>
      <c r="L119" s="156"/>
      <c r="M119" s="156"/>
      <c r="N119" s="155"/>
      <c r="O119" s="155"/>
      <c r="P119" s="155"/>
      <c r="Q119" s="155"/>
      <c r="R119" s="156"/>
      <c r="S119" s="156"/>
      <c r="T119" s="156"/>
      <c r="U119" s="156"/>
      <c r="V119" s="156"/>
      <c r="W119" s="156"/>
      <c r="X119" s="156"/>
      <c r="Y119" s="156"/>
      <c r="Z119" s="146"/>
      <c r="AA119" s="146"/>
      <c r="AB119" s="146"/>
      <c r="AC119" s="146"/>
      <c r="AD119" s="146"/>
      <c r="AE119" s="146"/>
      <c r="AF119" s="146"/>
      <c r="AG119" s="146" t="s">
        <v>185</v>
      </c>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3" x14ac:dyDescent="0.25">
      <c r="A120" s="153"/>
      <c r="B120" s="154"/>
      <c r="C120" s="515" t="s">
        <v>1373</v>
      </c>
      <c r="D120" s="516"/>
      <c r="E120" s="516"/>
      <c r="F120" s="516"/>
      <c r="G120" s="516"/>
      <c r="H120" s="156"/>
      <c r="I120" s="156"/>
      <c r="J120" s="156"/>
      <c r="K120" s="156"/>
      <c r="L120" s="156"/>
      <c r="M120" s="156"/>
      <c r="N120" s="155"/>
      <c r="O120" s="155"/>
      <c r="P120" s="155"/>
      <c r="Q120" s="155"/>
      <c r="R120" s="156"/>
      <c r="S120" s="156"/>
      <c r="T120" s="156"/>
      <c r="U120" s="156"/>
      <c r="V120" s="156"/>
      <c r="W120" s="156"/>
      <c r="X120" s="156"/>
      <c r="Y120" s="156"/>
      <c r="Z120" s="146"/>
      <c r="AA120" s="146"/>
      <c r="AB120" s="146"/>
      <c r="AC120" s="146"/>
      <c r="AD120" s="146"/>
      <c r="AE120" s="146"/>
      <c r="AF120" s="146"/>
      <c r="AG120" s="146" t="s">
        <v>185</v>
      </c>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outlineLevel="3" x14ac:dyDescent="0.25">
      <c r="A121" s="153"/>
      <c r="B121" s="154"/>
      <c r="C121" s="515" t="s">
        <v>1374</v>
      </c>
      <c r="D121" s="516"/>
      <c r="E121" s="516"/>
      <c r="F121" s="516"/>
      <c r="G121" s="516"/>
      <c r="H121" s="156"/>
      <c r="I121" s="156"/>
      <c r="J121" s="156"/>
      <c r="K121" s="156"/>
      <c r="L121" s="156"/>
      <c r="M121" s="156"/>
      <c r="N121" s="155"/>
      <c r="O121" s="155"/>
      <c r="P121" s="155"/>
      <c r="Q121" s="155"/>
      <c r="R121" s="156"/>
      <c r="S121" s="156"/>
      <c r="T121" s="156"/>
      <c r="U121" s="156"/>
      <c r="V121" s="156"/>
      <c r="W121" s="156"/>
      <c r="X121" s="156"/>
      <c r="Y121" s="156"/>
      <c r="Z121" s="146"/>
      <c r="AA121" s="146"/>
      <c r="AB121" s="146"/>
      <c r="AC121" s="146"/>
      <c r="AD121" s="146"/>
      <c r="AE121" s="146"/>
      <c r="AF121" s="146"/>
      <c r="AG121" s="146" t="s">
        <v>185</v>
      </c>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row>
    <row r="122" spans="1:60" outlineLevel="1" x14ac:dyDescent="0.25">
      <c r="A122" s="175">
        <v>37</v>
      </c>
      <c r="B122" s="176" t="s">
        <v>1375</v>
      </c>
      <c r="C122" s="185" t="s">
        <v>1376</v>
      </c>
      <c r="D122" s="177" t="s">
        <v>290</v>
      </c>
      <c r="E122" s="178">
        <v>4</v>
      </c>
      <c r="F122" s="179"/>
      <c r="G122" s="180">
        <f>ROUND(E122*F122,2)</f>
        <v>0</v>
      </c>
      <c r="H122" s="179"/>
      <c r="I122" s="180">
        <f>ROUND(E122*H122,2)</f>
        <v>0</v>
      </c>
      <c r="J122" s="179"/>
      <c r="K122" s="180">
        <f>ROUND(E122*J122,2)</f>
        <v>0</v>
      </c>
      <c r="L122" s="180">
        <v>21</v>
      </c>
      <c r="M122" s="180">
        <f>G122*(1+L122/100)</f>
        <v>0</v>
      </c>
      <c r="N122" s="178">
        <v>0</v>
      </c>
      <c r="O122" s="178">
        <f>ROUND(E122*N122,2)</f>
        <v>0</v>
      </c>
      <c r="P122" s="178">
        <v>0</v>
      </c>
      <c r="Q122" s="178">
        <f>ROUND(E122*P122,2)</f>
        <v>0</v>
      </c>
      <c r="R122" s="180"/>
      <c r="S122" s="180" t="s">
        <v>179</v>
      </c>
      <c r="T122" s="181" t="s">
        <v>180</v>
      </c>
      <c r="U122" s="156">
        <v>0</v>
      </c>
      <c r="V122" s="156">
        <f>ROUND(E122*U122,2)</f>
        <v>0</v>
      </c>
      <c r="W122" s="156"/>
      <c r="X122" s="156" t="s">
        <v>253</v>
      </c>
      <c r="Y122" s="156" t="s">
        <v>182</v>
      </c>
      <c r="Z122" s="146"/>
      <c r="AA122" s="146"/>
      <c r="AB122" s="146"/>
      <c r="AC122" s="146"/>
      <c r="AD122" s="146"/>
      <c r="AE122" s="146"/>
      <c r="AF122" s="146"/>
      <c r="AG122" s="146" t="s">
        <v>254</v>
      </c>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ht="20.399999999999999" outlineLevel="1" x14ac:dyDescent="0.25">
      <c r="A123" s="175">
        <v>38</v>
      </c>
      <c r="B123" s="176" t="s">
        <v>1377</v>
      </c>
      <c r="C123" s="185" t="s">
        <v>1378</v>
      </c>
      <c r="D123" s="177" t="s">
        <v>770</v>
      </c>
      <c r="E123" s="178">
        <v>238</v>
      </c>
      <c r="F123" s="179"/>
      <c r="G123" s="180">
        <f>ROUND(E123*F123,2)</f>
        <v>0</v>
      </c>
      <c r="H123" s="179"/>
      <c r="I123" s="180">
        <f>ROUND(E123*H123,2)</f>
        <v>0</v>
      </c>
      <c r="J123" s="179"/>
      <c r="K123" s="180">
        <f>ROUND(E123*J123,2)</f>
        <v>0</v>
      </c>
      <c r="L123" s="180">
        <v>21</v>
      </c>
      <c r="M123" s="180">
        <f>G123*(1+L123/100)</f>
        <v>0</v>
      </c>
      <c r="N123" s="178">
        <v>0</v>
      </c>
      <c r="O123" s="178">
        <f>ROUND(E123*N123,2)</f>
        <v>0</v>
      </c>
      <c r="P123" s="178">
        <v>0</v>
      </c>
      <c r="Q123" s="178">
        <f>ROUND(E123*P123,2)</f>
        <v>0</v>
      </c>
      <c r="R123" s="180"/>
      <c r="S123" s="180" t="s">
        <v>179</v>
      </c>
      <c r="T123" s="181" t="s">
        <v>180</v>
      </c>
      <c r="U123" s="156">
        <v>0</v>
      </c>
      <c r="V123" s="156">
        <f>ROUND(E123*U123,2)</f>
        <v>0</v>
      </c>
      <c r="W123" s="156"/>
      <c r="X123" s="156" t="s">
        <v>253</v>
      </c>
      <c r="Y123" s="156" t="s">
        <v>182</v>
      </c>
      <c r="Z123" s="146"/>
      <c r="AA123" s="146"/>
      <c r="AB123" s="146"/>
      <c r="AC123" s="146"/>
      <c r="AD123" s="146"/>
      <c r="AE123" s="146"/>
      <c r="AF123" s="146"/>
      <c r="AG123" s="146" t="s">
        <v>254</v>
      </c>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outlineLevel="1" x14ac:dyDescent="0.25">
      <c r="A124" s="168">
        <v>39</v>
      </c>
      <c r="B124" s="169" t="s">
        <v>1379</v>
      </c>
      <c r="C124" s="184" t="s">
        <v>1380</v>
      </c>
      <c r="D124" s="170" t="s">
        <v>178</v>
      </c>
      <c r="E124" s="171">
        <v>1</v>
      </c>
      <c r="F124" s="172"/>
      <c r="G124" s="173">
        <f>ROUND(E124*F124,2)</f>
        <v>0</v>
      </c>
      <c r="H124" s="172"/>
      <c r="I124" s="173">
        <f>ROUND(E124*H124,2)</f>
        <v>0</v>
      </c>
      <c r="J124" s="172"/>
      <c r="K124" s="173">
        <f>ROUND(E124*J124,2)</f>
        <v>0</v>
      </c>
      <c r="L124" s="173">
        <v>21</v>
      </c>
      <c r="M124" s="173">
        <f>G124*(1+L124/100)</f>
        <v>0</v>
      </c>
      <c r="N124" s="171">
        <v>0</v>
      </c>
      <c r="O124" s="171">
        <f>ROUND(E124*N124,2)</f>
        <v>0</v>
      </c>
      <c r="P124" s="171">
        <v>0</v>
      </c>
      <c r="Q124" s="171">
        <f>ROUND(E124*P124,2)</f>
        <v>0</v>
      </c>
      <c r="R124" s="173"/>
      <c r="S124" s="173" t="s">
        <v>179</v>
      </c>
      <c r="T124" s="174" t="s">
        <v>180</v>
      </c>
      <c r="U124" s="156">
        <v>0</v>
      </c>
      <c r="V124" s="156">
        <f>ROUND(E124*U124,2)</f>
        <v>0</v>
      </c>
      <c r="W124" s="156"/>
      <c r="X124" s="156" t="s">
        <v>253</v>
      </c>
      <c r="Y124" s="156" t="s">
        <v>182</v>
      </c>
      <c r="Z124" s="146"/>
      <c r="AA124" s="146"/>
      <c r="AB124" s="146"/>
      <c r="AC124" s="146"/>
      <c r="AD124" s="146"/>
      <c r="AE124" s="146"/>
      <c r="AF124" s="146"/>
      <c r="AG124" s="146" t="s">
        <v>254</v>
      </c>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2" x14ac:dyDescent="0.25">
      <c r="A125" s="153"/>
      <c r="B125" s="154"/>
      <c r="C125" s="513" t="s">
        <v>1381</v>
      </c>
      <c r="D125" s="514"/>
      <c r="E125" s="514"/>
      <c r="F125" s="514"/>
      <c r="G125" s="514"/>
      <c r="H125" s="156"/>
      <c r="I125" s="156"/>
      <c r="J125" s="156"/>
      <c r="K125" s="156"/>
      <c r="L125" s="156"/>
      <c r="M125" s="156"/>
      <c r="N125" s="155"/>
      <c r="O125" s="155"/>
      <c r="P125" s="155"/>
      <c r="Q125" s="155"/>
      <c r="R125" s="156"/>
      <c r="S125" s="156"/>
      <c r="T125" s="156"/>
      <c r="U125" s="156"/>
      <c r="V125" s="156"/>
      <c r="W125" s="156"/>
      <c r="X125" s="156"/>
      <c r="Y125" s="156"/>
      <c r="Z125" s="146"/>
      <c r="AA125" s="146"/>
      <c r="AB125" s="146"/>
      <c r="AC125" s="146"/>
      <c r="AD125" s="146"/>
      <c r="AE125" s="146"/>
      <c r="AF125" s="146"/>
      <c r="AG125" s="146" t="s">
        <v>185</v>
      </c>
      <c r="AH125" s="146"/>
      <c r="AI125" s="146"/>
      <c r="AJ125" s="146"/>
      <c r="AK125" s="146"/>
      <c r="AL125" s="146"/>
      <c r="AM125" s="146"/>
      <c r="AN125" s="146"/>
      <c r="AO125" s="146"/>
      <c r="AP125" s="146"/>
      <c r="AQ125" s="146"/>
      <c r="AR125" s="146"/>
      <c r="AS125" s="146"/>
      <c r="AT125" s="146"/>
      <c r="AU125" s="146"/>
      <c r="AV125" s="146"/>
      <c r="AW125" s="146"/>
      <c r="AX125" s="146"/>
      <c r="AY125" s="146"/>
      <c r="AZ125" s="146"/>
      <c r="BA125" s="182" t="str">
        <f>C125</f>
        <v>přečerpávání splašků přitékajících do horní šachty Š9 do nejbližší šachty po dobu 14 dnů do kanalizace v ulici (vzdálenost 40m)</v>
      </c>
      <c r="BB125" s="146"/>
      <c r="BC125" s="146"/>
      <c r="BD125" s="146"/>
      <c r="BE125" s="146"/>
      <c r="BF125" s="146"/>
      <c r="BG125" s="146"/>
      <c r="BH125" s="146"/>
    </row>
    <row r="126" spans="1:60" x14ac:dyDescent="0.25">
      <c r="A126" s="161" t="s">
        <v>174</v>
      </c>
      <c r="B126" s="162" t="s">
        <v>130</v>
      </c>
      <c r="C126" s="183" t="s">
        <v>131</v>
      </c>
      <c r="D126" s="163"/>
      <c r="E126" s="164"/>
      <c r="F126" s="165"/>
      <c r="G126" s="165">
        <f>SUMIF(AG127:AG130,"&lt;&gt;NOR",G127:G130)</f>
        <v>0</v>
      </c>
      <c r="H126" s="165"/>
      <c r="I126" s="165">
        <f>SUM(I127:I130)</f>
        <v>0</v>
      </c>
      <c r="J126" s="165"/>
      <c r="K126" s="165">
        <f>SUM(K127:K130)</f>
        <v>0</v>
      </c>
      <c r="L126" s="165"/>
      <c r="M126" s="165">
        <f>SUM(M127:M130)</f>
        <v>0</v>
      </c>
      <c r="N126" s="164"/>
      <c r="O126" s="164">
        <f>SUM(O127:O130)</f>
        <v>0</v>
      </c>
      <c r="P126" s="164"/>
      <c r="Q126" s="164">
        <f>SUM(Q127:Q130)</f>
        <v>7.0000000000000007E-2</v>
      </c>
      <c r="R126" s="165"/>
      <c r="S126" s="165"/>
      <c r="T126" s="166"/>
      <c r="U126" s="160"/>
      <c r="V126" s="160">
        <f>SUM(V127:V130)</f>
        <v>4.43</v>
      </c>
      <c r="W126" s="160"/>
      <c r="X126" s="160"/>
      <c r="Y126" s="160"/>
      <c r="AG126" t="s">
        <v>175</v>
      </c>
    </row>
    <row r="127" spans="1:60" outlineLevel="1" x14ac:dyDescent="0.25">
      <c r="A127" s="168">
        <v>40</v>
      </c>
      <c r="B127" s="169" t="s">
        <v>1023</v>
      </c>
      <c r="C127" s="184" t="s">
        <v>1024</v>
      </c>
      <c r="D127" s="170" t="s">
        <v>283</v>
      </c>
      <c r="E127" s="171">
        <v>7.5</v>
      </c>
      <c r="F127" s="172"/>
      <c r="G127" s="173">
        <f>ROUND(E127*F127,2)</f>
        <v>0</v>
      </c>
      <c r="H127" s="172"/>
      <c r="I127" s="173">
        <f>ROUND(E127*H127,2)</f>
        <v>0</v>
      </c>
      <c r="J127" s="172"/>
      <c r="K127" s="173">
        <f>ROUND(E127*J127,2)</f>
        <v>0</v>
      </c>
      <c r="L127" s="173">
        <v>21</v>
      </c>
      <c r="M127" s="173">
        <f>G127*(1+L127/100)</f>
        <v>0</v>
      </c>
      <c r="N127" s="171">
        <v>0</v>
      </c>
      <c r="O127" s="171">
        <f>ROUND(E127*N127,2)</f>
        <v>0</v>
      </c>
      <c r="P127" s="171">
        <v>0</v>
      </c>
      <c r="Q127" s="171">
        <f>ROUND(E127*P127,2)</f>
        <v>0</v>
      </c>
      <c r="R127" s="173" t="s">
        <v>1025</v>
      </c>
      <c r="S127" s="173" t="s">
        <v>266</v>
      </c>
      <c r="T127" s="174" t="s">
        <v>266</v>
      </c>
      <c r="U127" s="156">
        <v>0.3</v>
      </c>
      <c r="V127" s="156">
        <f>ROUND(E127*U127,2)</f>
        <v>2.25</v>
      </c>
      <c r="W127" s="156"/>
      <c r="X127" s="156" t="s">
        <v>253</v>
      </c>
      <c r="Y127" s="156" t="s">
        <v>182</v>
      </c>
      <c r="Z127" s="146"/>
      <c r="AA127" s="146"/>
      <c r="AB127" s="146"/>
      <c r="AC127" s="146"/>
      <c r="AD127" s="146"/>
      <c r="AE127" s="146"/>
      <c r="AF127" s="146"/>
      <c r="AG127" s="146" t="s">
        <v>254</v>
      </c>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row>
    <row r="128" spans="1:60" outlineLevel="2" x14ac:dyDescent="0.25">
      <c r="A128" s="153"/>
      <c r="B128" s="154"/>
      <c r="C128" s="191" t="s">
        <v>1382</v>
      </c>
      <c r="D128" s="189"/>
      <c r="E128" s="190">
        <v>7.5</v>
      </c>
      <c r="F128" s="156"/>
      <c r="G128" s="156"/>
      <c r="H128" s="156"/>
      <c r="I128" s="156"/>
      <c r="J128" s="156"/>
      <c r="K128" s="156"/>
      <c r="L128" s="156"/>
      <c r="M128" s="156"/>
      <c r="N128" s="155"/>
      <c r="O128" s="155"/>
      <c r="P128" s="155"/>
      <c r="Q128" s="155"/>
      <c r="R128" s="156"/>
      <c r="S128" s="156"/>
      <c r="T128" s="156"/>
      <c r="U128" s="156"/>
      <c r="V128" s="156"/>
      <c r="W128" s="156"/>
      <c r="X128" s="156"/>
      <c r="Y128" s="156"/>
      <c r="Z128" s="146"/>
      <c r="AA128" s="146"/>
      <c r="AB128" s="146"/>
      <c r="AC128" s="146"/>
      <c r="AD128" s="146"/>
      <c r="AE128" s="146"/>
      <c r="AF128" s="146"/>
      <c r="AG128" s="146" t="s">
        <v>271</v>
      </c>
      <c r="AH128" s="146">
        <v>0</v>
      </c>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row>
    <row r="129" spans="1:60" outlineLevel="1" x14ac:dyDescent="0.25">
      <c r="A129" s="168">
        <v>41</v>
      </c>
      <c r="B129" s="169" t="s">
        <v>1027</v>
      </c>
      <c r="C129" s="184" t="s">
        <v>1028</v>
      </c>
      <c r="D129" s="170" t="s">
        <v>283</v>
      </c>
      <c r="E129" s="171">
        <v>7.5</v>
      </c>
      <c r="F129" s="172"/>
      <c r="G129" s="173">
        <f>ROUND(E129*F129,2)</f>
        <v>0</v>
      </c>
      <c r="H129" s="172"/>
      <c r="I129" s="173">
        <f>ROUND(E129*H129,2)</f>
        <v>0</v>
      </c>
      <c r="J129" s="172"/>
      <c r="K129" s="173">
        <f>ROUND(E129*J129,2)</f>
        <v>0</v>
      </c>
      <c r="L129" s="173">
        <v>21</v>
      </c>
      <c r="M129" s="173">
        <f>G129*(1+L129/100)</f>
        <v>0</v>
      </c>
      <c r="N129" s="171">
        <v>0</v>
      </c>
      <c r="O129" s="171">
        <f>ROUND(E129*N129,2)</f>
        <v>0</v>
      </c>
      <c r="P129" s="171">
        <v>9.2499999999999995E-3</v>
      </c>
      <c r="Q129" s="171">
        <f>ROUND(E129*P129,2)</f>
        <v>7.0000000000000007E-2</v>
      </c>
      <c r="R129" s="173"/>
      <c r="S129" s="173" t="s">
        <v>179</v>
      </c>
      <c r="T129" s="174" t="s">
        <v>938</v>
      </c>
      <c r="U129" s="156">
        <v>0.28999999999999998</v>
      </c>
      <c r="V129" s="156">
        <f>ROUND(E129*U129,2)</f>
        <v>2.1800000000000002</v>
      </c>
      <c r="W129" s="156"/>
      <c r="X129" s="156" t="s">
        <v>253</v>
      </c>
      <c r="Y129" s="156" t="s">
        <v>182</v>
      </c>
      <c r="Z129" s="146"/>
      <c r="AA129" s="146"/>
      <c r="AB129" s="146"/>
      <c r="AC129" s="146"/>
      <c r="AD129" s="146"/>
      <c r="AE129" s="146"/>
      <c r="AF129" s="146"/>
      <c r="AG129" s="146" t="s">
        <v>254</v>
      </c>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row>
    <row r="130" spans="1:60" outlineLevel="2" x14ac:dyDescent="0.25">
      <c r="A130" s="153"/>
      <c r="B130" s="154"/>
      <c r="C130" s="191" t="s">
        <v>1382</v>
      </c>
      <c r="D130" s="189"/>
      <c r="E130" s="190">
        <v>7.5</v>
      </c>
      <c r="F130" s="156"/>
      <c r="G130" s="156"/>
      <c r="H130" s="156"/>
      <c r="I130" s="156"/>
      <c r="J130" s="156"/>
      <c r="K130" s="156"/>
      <c r="L130" s="156"/>
      <c r="M130" s="156"/>
      <c r="N130" s="155"/>
      <c r="O130" s="155"/>
      <c r="P130" s="155"/>
      <c r="Q130" s="155"/>
      <c r="R130" s="156"/>
      <c r="S130" s="156"/>
      <c r="T130" s="156"/>
      <c r="U130" s="156"/>
      <c r="V130" s="156"/>
      <c r="W130" s="156"/>
      <c r="X130" s="156"/>
      <c r="Y130" s="156"/>
      <c r="Z130" s="146"/>
      <c r="AA130" s="146"/>
      <c r="AB130" s="146"/>
      <c r="AC130" s="146"/>
      <c r="AD130" s="146"/>
      <c r="AE130" s="146"/>
      <c r="AF130" s="146"/>
      <c r="AG130" s="146" t="s">
        <v>271</v>
      </c>
      <c r="AH130" s="146">
        <v>0</v>
      </c>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x14ac:dyDescent="0.25">
      <c r="A131" s="161" t="s">
        <v>174</v>
      </c>
      <c r="B131" s="162" t="s">
        <v>138</v>
      </c>
      <c r="C131" s="183" t="s">
        <v>139</v>
      </c>
      <c r="D131" s="163"/>
      <c r="E131" s="164"/>
      <c r="F131" s="165"/>
      <c r="G131" s="165">
        <f>SUMIF(AG132:AG135,"&lt;&gt;NOR",G132:G135)</f>
        <v>0</v>
      </c>
      <c r="H131" s="165"/>
      <c r="I131" s="165">
        <f>SUM(I132:I135)</f>
        <v>0</v>
      </c>
      <c r="J131" s="165"/>
      <c r="K131" s="165">
        <f>SUM(K132:K135)</f>
        <v>0</v>
      </c>
      <c r="L131" s="165"/>
      <c r="M131" s="165">
        <f>SUM(M132:M135)</f>
        <v>0</v>
      </c>
      <c r="N131" s="164"/>
      <c r="O131" s="164">
        <f>SUM(O132:O135)</f>
        <v>0</v>
      </c>
      <c r="P131" s="164"/>
      <c r="Q131" s="164">
        <f>SUM(Q132:Q135)</f>
        <v>0</v>
      </c>
      <c r="R131" s="165"/>
      <c r="S131" s="165"/>
      <c r="T131" s="166"/>
      <c r="U131" s="160"/>
      <c r="V131" s="160">
        <f>SUM(V132:V135)</f>
        <v>2.4</v>
      </c>
      <c r="W131" s="160"/>
      <c r="X131" s="160"/>
      <c r="Y131" s="160"/>
      <c r="AG131" t="s">
        <v>175</v>
      </c>
    </row>
    <row r="132" spans="1:60" ht="20.399999999999999" outlineLevel="1" x14ac:dyDescent="0.25">
      <c r="A132" s="168">
        <v>42</v>
      </c>
      <c r="B132" s="169" t="s">
        <v>1383</v>
      </c>
      <c r="C132" s="184" t="s">
        <v>1384</v>
      </c>
      <c r="D132" s="170" t="s">
        <v>257</v>
      </c>
      <c r="E132" s="171">
        <v>5</v>
      </c>
      <c r="F132" s="172"/>
      <c r="G132" s="173">
        <f>ROUND(E132*F132,2)</f>
        <v>0</v>
      </c>
      <c r="H132" s="172"/>
      <c r="I132" s="173">
        <f>ROUND(E132*H132,2)</f>
        <v>0</v>
      </c>
      <c r="J132" s="172"/>
      <c r="K132" s="173">
        <f>ROUND(E132*J132,2)</f>
        <v>0</v>
      </c>
      <c r="L132" s="173">
        <v>21</v>
      </c>
      <c r="M132" s="173">
        <f>G132*(1+L132/100)</f>
        <v>0</v>
      </c>
      <c r="N132" s="171">
        <v>0</v>
      </c>
      <c r="O132" s="171">
        <f>ROUND(E132*N132,2)</f>
        <v>0</v>
      </c>
      <c r="P132" s="171">
        <v>0</v>
      </c>
      <c r="Q132" s="171">
        <f>ROUND(E132*P132,2)</f>
        <v>0</v>
      </c>
      <c r="R132" s="173"/>
      <c r="S132" s="173" t="s">
        <v>179</v>
      </c>
      <c r="T132" s="174" t="s">
        <v>180</v>
      </c>
      <c r="U132" s="156">
        <v>0.48</v>
      </c>
      <c r="V132" s="156">
        <f>ROUND(E132*U132,2)</f>
        <v>2.4</v>
      </c>
      <c r="W132" s="156"/>
      <c r="X132" s="156" t="s">
        <v>253</v>
      </c>
      <c r="Y132" s="156" t="s">
        <v>182</v>
      </c>
      <c r="Z132" s="146"/>
      <c r="AA132" s="146"/>
      <c r="AB132" s="146"/>
      <c r="AC132" s="146"/>
      <c r="AD132" s="146"/>
      <c r="AE132" s="146"/>
      <c r="AF132" s="146"/>
      <c r="AG132" s="146" t="s">
        <v>254</v>
      </c>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outlineLevel="2" x14ac:dyDescent="0.25">
      <c r="A133" s="153"/>
      <c r="B133" s="154"/>
      <c r="C133" s="513" t="s">
        <v>1385</v>
      </c>
      <c r="D133" s="514"/>
      <c r="E133" s="514"/>
      <c r="F133" s="514"/>
      <c r="G133" s="514"/>
      <c r="H133" s="156"/>
      <c r="I133" s="156"/>
      <c r="J133" s="156"/>
      <c r="K133" s="156"/>
      <c r="L133" s="156"/>
      <c r="M133" s="156"/>
      <c r="N133" s="155"/>
      <c r="O133" s="155"/>
      <c r="P133" s="155"/>
      <c r="Q133" s="155"/>
      <c r="R133" s="156"/>
      <c r="S133" s="156"/>
      <c r="T133" s="156"/>
      <c r="U133" s="156"/>
      <c r="V133" s="156"/>
      <c r="W133" s="156"/>
      <c r="X133" s="156"/>
      <c r="Y133" s="156"/>
      <c r="Z133" s="146"/>
      <c r="AA133" s="146"/>
      <c r="AB133" s="146"/>
      <c r="AC133" s="146"/>
      <c r="AD133" s="146"/>
      <c r="AE133" s="146"/>
      <c r="AF133" s="146"/>
      <c r="AG133" s="146" t="s">
        <v>185</v>
      </c>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row>
    <row r="134" spans="1:60" outlineLevel="3" x14ac:dyDescent="0.25">
      <c r="A134" s="153"/>
      <c r="B134" s="154"/>
      <c r="C134" s="515" t="s">
        <v>1386</v>
      </c>
      <c r="D134" s="516"/>
      <c r="E134" s="516"/>
      <c r="F134" s="516"/>
      <c r="G134" s="516"/>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185</v>
      </c>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row>
    <row r="135" spans="1:60" outlineLevel="3" x14ac:dyDescent="0.25">
      <c r="A135" s="153"/>
      <c r="B135" s="154"/>
      <c r="C135" s="515" t="s">
        <v>1387</v>
      </c>
      <c r="D135" s="516"/>
      <c r="E135" s="516"/>
      <c r="F135" s="516"/>
      <c r="G135" s="516"/>
      <c r="H135" s="156"/>
      <c r="I135" s="156"/>
      <c r="J135" s="156"/>
      <c r="K135" s="156"/>
      <c r="L135" s="156"/>
      <c r="M135" s="156"/>
      <c r="N135" s="155"/>
      <c r="O135" s="155"/>
      <c r="P135" s="155"/>
      <c r="Q135" s="155"/>
      <c r="R135" s="156"/>
      <c r="S135" s="156"/>
      <c r="T135" s="156"/>
      <c r="U135" s="156"/>
      <c r="V135" s="156"/>
      <c r="W135" s="156"/>
      <c r="X135" s="156"/>
      <c r="Y135" s="156"/>
      <c r="Z135" s="146"/>
      <c r="AA135" s="146"/>
      <c r="AB135" s="146"/>
      <c r="AC135" s="146"/>
      <c r="AD135" s="146"/>
      <c r="AE135" s="146"/>
      <c r="AF135" s="146"/>
      <c r="AG135" s="146" t="s">
        <v>185</v>
      </c>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row>
    <row r="136" spans="1:60" x14ac:dyDescent="0.25">
      <c r="A136" s="161" t="s">
        <v>174</v>
      </c>
      <c r="B136" s="162" t="s">
        <v>142</v>
      </c>
      <c r="C136" s="183" t="s">
        <v>114</v>
      </c>
      <c r="D136" s="163"/>
      <c r="E136" s="164"/>
      <c r="F136" s="165"/>
      <c r="G136" s="165">
        <f>SUMIF(AG137:AG141,"&lt;&gt;NOR",G137:G141)</f>
        <v>0</v>
      </c>
      <c r="H136" s="165"/>
      <c r="I136" s="165">
        <f>SUM(I137:I141)</f>
        <v>0</v>
      </c>
      <c r="J136" s="165"/>
      <c r="K136" s="165">
        <f>SUM(K137:K141)</f>
        <v>0</v>
      </c>
      <c r="L136" s="165"/>
      <c r="M136" s="165">
        <f>SUM(M137:M141)</f>
        <v>0</v>
      </c>
      <c r="N136" s="164"/>
      <c r="O136" s="164">
        <f>SUM(O137:O141)</f>
        <v>0</v>
      </c>
      <c r="P136" s="164"/>
      <c r="Q136" s="164">
        <f>SUM(Q137:Q141)</f>
        <v>0</v>
      </c>
      <c r="R136" s="165"/>
      <c r="S136" s="165"/>
      <c r="T136" s="166"/>
      <c r="U136" s="160"/>
      <c r="V136" s="160">
        <f>SUM(V137:V141)</f>
        <v>0.06</v>
      </c>
      <c r="W136" s="160"/>
      <c r="X136" s="160"/>
      <c r="Y136" s="160"/>
      <c r="AG136" t="s">
        <v>175</v>
      </c>
    </row>
    <row r="137" spans="1:60" outlineLevel="1" x14ac:dyDescent="0.25">
      <c r="A137" s="168">
        <v>43</v>
      </c>
      <c r="B137" s="169" t="s">
        <v>579</v>
      </c>
      <c r="C137" s="184" t="s">
        <v>580</v>
      </c>
      <c r="D137" s="170" t="s">
        <v>298</v>
      </c>
      <c r="E137" s="171">
        <v>1.37737</v>
      </c>
      <c r="F137" s="172"/>
      <c r="G137" s="173">
        <f>ROUND(E137*F137,2)</f>
        <v>0</v>
      </c>
      <c r="H137" s="172"/>
      <c r="I137" s="173">
        <f>ROUND(E137*H137,2)</f>
        <v>0</v>
      </c>
      <c r="J137" s="172"/>
      <c r="K137" s="173">
        <f>ROUND(E137*J137,2)</f>
        <v>0</v>
      </c>
      <c r="L137" s="173">
        <v>21</v>
      </c>
      <c r="M137" s="173">
        <f>G137*(1+L137/100)</f>
        <v>0</v>
      </c>
      <c r="N137" s="171">
        <v>0</v>
      </c>
      <c r="O137" s="171">
        <f>ROUND(E137*N137,2)</f>
        <v>0</v>
      </c>
      <c r="P137" s="171">
        <v>0</v>
      </c>
      <c r="Q137" s="171">
        <f>ROUND(E137*P137,2)</f>
        <v>0</v>
      </c>
      <c r="R137" s="173" t="s">
        <v>581</v>
      </c>
      <c r="S137" s="173" t="s">
        <v>266</v>
      </c>
      <c r="T137" s="174" t="s">
        <v>266</v>
      </c>
      <c r="U137" s="156">
        <v>4.2000000000000003E-2</v>
      </c>
      <c r="V137" s="156">
        <f>ROUND(E137*U137,2)</f>
        <v>0.06</v>
      </c>
      <c r="W137" s="156"/>
      <c r="X137" s="156" t="s">
        <v>582</v>
      </c>
      <c r="Y137" s="156" t="s">
        <v>182</v>
      </c>
      <c r="Z137" s="146"/>
      <c r="AA137" s="146"/>
      <c r="AB137" s="146"/>
      <c r="AC137" s="146"/>
      <c r="AD137" s="146"/>
      <c r="AE137" s="146"/>
      <c r="AF137" s="146"/>
      <c r="AG137" s="146" t="s">
        <v>583</v>
      </c>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row>
    <row r="138" spans="1:60" outlineLevel="2" x14ac:dyDescent="0.25">
      <c r="A138" s="153"/>
      <c r="B138" s="154"/>
      <c r="C138" s="524" t="s">
        <v>584</v>
      </c>
      <c r="D138" s="525"/>
      <c r="E138" s="525"/>
      <c r="F138" s="525"/>
      <c r="G138" s="525"/>
      <c r="H138" s="156"/>
      <c r="I138" s="156"/>
      <c r="J138" s="156"/>
      <c r="K138" s="156"/>
      <c r="L138" s="156"/>
      <c r="M138" s="156"/>
      <c r="N138" s="155"/>
      <c r="O138" s="155"/>
      <c r="P138" s="155"/>
      <c r="Q138" s="155"/>
      <c r="R138" s="156"/>
      <c r="S138" s="156"/>
      <c r="T138" s="156"/>
      <c r="U138" s="156"/>
      <c r="V138" s="156"/>
      <c r="W138" s="156"/>
      <c r="X138" s="156"/>
      <c r="Y138" s="156"/>
      <c r="Z138" s="146"/>
      <c r="AA138" s="146"/>
      <c r="AB138" s="146"/>
      <c r="AC138" s="146"/>
      <c r="AD138" s="146"/>
      <c r="AE138" s="146"/>
      <c r="AF138" s="146"/>
      <c r="AG138" s="146" t="s">
        <v>275</v>
      </c>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outlineLevel="1" x14ac:dyDescent="0.25">
      <c r="A139" s="168">
        <v>44</v>
      </c>
      <c r="B139" s="169" t="s">
        <v>585</v>
      </c>
      <c r="C139" s="184" t="s">
        <v>586</v>
      </c>
      <c r="D139" s="170" t="s">
        <v>298</v>
      </c>
      <c r="E139" s="171">
        <v>5.5095000000000001</v>
      </c>
      <c r="F139" s="172"/>
      <c r="G139" s="173">
        <f>ROUND(E139*F139,2)</f>
        <v>0</v>
      </c>
      <c r="H139" s="172"/>
      <c r="I139" s="173">
        <f>ROUND(E139*H139,2)</f>
        <v>0</v>
      </c>
      <c r="J139" s="172"/>
      <c r="K139" s="173">
        <f>ROUND(E139*J139,2)</f>
        <v>0</v>
      </c>
      <c r="L139" s="173">
        <v>21</v>
      </c>
      <c r="M139" s="173">
        <f>G139*(1+L139/100)</f>
        <v>0</v>
      </c>
      <c r="N139" s="171">
        <v>0</v>
      </c>
      <c r="O139" s="171">
        <f>ROUND(E139*N139,2)</f>
        <v>0</v>
      </c>
      <c r="P139" s="171">
        <v>0</v>
      </c>
      <c r="Q139" s="171">
        <f>ROUND(E139*P139,2)</f>
        <v>0</v>
      </c>
      <c r="R139" s="173" t="s">
        <v>581</v>
      </c>
      <c r="S139" s="173" t="s">
        <v>266</v>
      </c>
      <c r="T139" s="174" t="s">
        <v>266</v>
      </c>
      <c r="U139" s="156">
        <v>0</v>
      </c>
      <c r="V139" s="156">
        <f>ROUND(E139*U139,2)</f>
        <v>0</v>
      </c>
      <c r="W139" s="156"/>
      <c r="X139" s="156" t="s">
        <v>582</v>
      </c>
      <c r="Y139" s="156" t="s">
        <v>182</v>
      </c>
      <c r="Z139" s="146"/>
      <c r="AA139" s="146"/>
      <c r="AB139" s="146"/>
      <c r="AC139" s="146"/>
      <c r="AD139" s="146"/>
      <c r="AE139" s="146"/>
      <c r="AF139" s="146"/>
      <c r="AG139" s="146" t="s">
        <v>583</v>
      </c>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row>
    <row r="140" spans="1:60" outlineLevel="2" x14ac:dyDescent="0.25">
      <c r="A140" s="153"/>
      <c r="B140" s="154"/>
      <c r="C140" s="524" t="s">
        <v>584</v>
      </c>
      <c r="D140" s="525"/>
      <c r="E140" s="525"/>
      <c r="F140" s="525"/>
      <c r="G140" s="525"/>
      <c r="H140" s="156"/>
      <c r="I140" s="156"/>
      <c r="J140" s="156"/>
      <c r="K140" s="156"/>
      <c r="L140" s="156"/>
      <c r="M140" s="156"/>
      <c r="N140" s="155"/>
      <c r="O140" s="155"/>
      <c r="P140" s="155"/>
      <c r="Q140" s="155"/>
      <c r="R140" s="156"/>
      <c r="S140" s="156"/>
      <c r="T140" s="156"/>
      <c r="U140" s="156"/>
      <c r="V140" s="156"/>
      <c r="W140" s="156"/>
      <c r="X140" s="156"/>
      <c r="Y140" s="156"/>
      <c r="Z140" s="146"/>
      <c r="AA140" s="146"/>
      <c r="AB140" s="146"/>
      <c r="AC140" s="146"/>
      <c r="AD140" s="146"/>
      <c r="AE140" s="146"/>
      <c r="AF140" s="146"/>
      <c r="AG140" s="146" t="s">
        <v>275</v>
      </c>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outlineLevel="2" x14ac:dyDescent="0.25">
      <c r="A141" s="153"/>
      <c r="B141" s="154"/>
      <c r="C141" s="515" t="s">
        <v>587</v>
      </c>
      <c r="D141" s="516"/>
      <c r="E141" s="516"/>
      <c r="F141" s="516"/>
      <c r="G141" s="516"/>
      <c r="H141" s="156"/>
      <c r="I141" s="156"/>
      <c r="J141" s="156"/>
      <c r="K141" s="156"/>
      <c r="L141" s="156"/>
      <c r="M141" s="156"/>
      <c r="N141" s="155"/>
      <c r="O141" s="155"/>
      <c r="P141" s="155"/>
      <c r="Q141" s="155"/>
      <c r="R141" s="156"/>
      <c r="S141" s="156"/>
      <c r="T141" s="156"/>
      <c r="U141" s="156"/>
      <c r="V141" s="156"/>
      <c r="W141" s="156"/>
      <c r="X141" s="156"/>
      <c r="Y141" s="156"/>
      <c r="Z141" s="146"/>
      <c r="AA141" s="146"/>
      <c r="AB141" s="146"/>
      <c r="AC141" s="146"/>
      <c r="AD141" s="146"/>
      <c r="AE141" s="146"/>
      <c r="AF141" s="146"/>
      <c r="AG141" s="146" t="s">
        <v>185</v>
      </c>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row>
    <row r="142" spans="1:60" x14ac:dyDescent="0.25">
      <c r="A142" s="3"/>
      <c r="B142" s="4"/>
      <c r="C142" s="186"/>
      <c r="D142" s="6"/>
      <c r="E142" s="3"/>
      <c r="F142" s="3"/>
      <c r="G142" s="3"/>
      <c r="H142" s="3"/>
      <c r="I142" s="3"/>
      <c r="J142" s="3"/>
      <c r="K142" s="3"/>
      <c r="L142" s="3"/>
      <c r="M142" s="3"/>
      <c r="N142" s="3"/>
      <c r="O142" s="3"/>
      <c r="P142" s="3"/>
      <c r="Q142" s="3"/>
      <c r="R142" s="3"/>
      <c r="S142" s="3"/>
      <c r="T142" s="3"/>
      <c r="U142" s="3"/>
      <c r="V142" s="3"/>
      <c r="W142" s="3"/>
      <c r="X142" s="3"/>
      <c r="Y142" s="3"/>
      <c r="AE142">
        <v>12</v>
      </c>
      <c r="AF142">
        <v>21</v>
      </c>
      <c r="AG142" t="s">
        <v>160</v>
      </c>
    </row>
    <row r="143" spans="1:60" x14ac:dyDescent="0.25">
      <c r="A143" s="149"/>
      <c r="B143" s="150" t="s">
        <v>29</v>
      </c>
      <c r="C143" s="187"/>
      <c r="D143" s="151"/>
      <c r="E143" s="152"/>
      <c r="F143" s="152"/>
      <c r="G143" s="167">
        <f>G8+G28+G33+G39+G46+G49+G67+G78+G93+G97+G101+G126+G131+G136</f>
        <v>0</v>
      </c>
      <c r="H143" s="3"/>
      <c r="I143" s="3"/>
      <c r="J143" s="3"/>
      <c r="K143" s="3"/>
      <c r="L143" s="3"/>
      <c r="M143" s="3"/>
      <c r="N143" s="3"/>
      <c r="O143" s="3"/>
      <c r="P143" s="3"/>
      <c r="Q143" s="3"/>
      <c r="R143" s="3"/>
      <c r="S143" s="3"/>
      <c r="T143" s="3"/>
      <c r="U143" s="3"/>
      <c r="V143" s="3"/>
      <c r="W143" s="3"/>
      <c r="X143" s="3"/>
      <c r="Y143" s="3"/>
      <c r="AE143">
        <f>SUMIF(L7:L141,AE142,G7:G141)</f>
        <v>0</v>
      </c>
      <c r="AF143">
        <f>SUMIF(L7:L141,AF142,G7:G141)</f>
        <v>0</v>
      </c>
      <c r="AG143" t="s">
        <v>246</v>
      </c>
    </row>
    <row r="144" spans="1:60" x14ac:dyDescent="0.25">
      <c r="C144" s="188"/>
      <c r="D144" s="10"/>
      <c r="AG144" t="s">
        <v>248</v>
      </c>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Zk6BzwmWPXydGGmSqwEcEcwUnRQ97AuIVM4vUSmCgw1x7g6AFnnu0i6l8iYFr6oNdL3iKUSy3fwLFvuE40QcMQ==" saltValue="xGBMSYkzyyQG9lF2gg22XA==" spinCount="100000" sheet="1" formatRows="0"/>
  <mergeCells count="54">
    <mergeCell ref="C11:G11"/>
    <mergeCell ref="A1:G1"/>
    <mergeCell ref="C2:G2"/>
    <mergeCell ref="C3:G3"/>
    <mergeCell ref="C4:G4"/>
    <mergeCell ref="C10:G10"/>
    <mergeCell ref="C44:G44"/>
    <mergeCell ref="C13:G13"/>
    <mergeCell ref="C16:G16"/>
    <mergeCell ref="C19:G19"/>
    <mergeCell ref="C22:G22"/>
    <mergeCell ref="C25:G25"/>
    <mergeCell ref="C26:G26"/>
    <mergeCell ref="C31:G31"/>
    <mergeCell ref="C35:G35"/>
    <mergeCell ref="C36:G36"/>
    <mergeCell ref="C37:G37"/>
    <mergeCell ref="C41:G41"/>
    <mergeCell ref="C85:G85"/>
    <mergeCell ref="C48:G48"/>
    <mergeCell ref="C51:G51"/>
    <mergeCell ref="C52:G52"/>
    <mergeCell ref="C54:G54"/>
    <mergeCell ref="C58:G58"/>
    <mergeCell ref="C62:G62"/>
    <mergeCell ref="C72:G72"/>
    <mergeCell ref="C73:G73"/>
    <mergeCell ref="C80:G80"/>
    <mergeCell ref="C81:G81"/>
    <mergeCell ref="C83:G83"/>
    <mergeCell ref="C115:G115"/>
    <mergeCell ref="C92:G92"/>
    <mergeCell ref="C95:G95"/>
    <mergeCell ref="C99:G99"/>
    <mergeCell ref="C100:G100"/>
    <mergeCell ref="C106:G106"/>
    <mergeCell ref="C108:G108"/>
    <mergeCell ref="C109:G109"/>
    <mergeCell ref="C110:G110"/>
    <mergeCell ref="C112:G112"/>
    <mergeCell ref="C113:G113"/>
    <mergeCell ref="C114:G114"/>
    <mergeCell ref="C141:G141"/>
    <mergeCell ref="C116:G116"/>
    <mergeCell ref="C117:G117"/>
    <mergeCell ref="C118:G118"/>
    <mergeCell ref="C120:G120"/>
    <mergeCell ref="C121:G121"/>
    <mergeCell ref="C125:G125"/>
    <mergeCell ref="C133:G133"/>
    <mergeCell ref="C134:G134"/>
    <mergeCell ref="C135:G135"/>
    <mergeCell ref="C138:G138"/>
    <mergeCell ref="C140:G140"/>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D339-7151-44D2-9A2C-8BB304870D2D}">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75</v>
      </c>
      <c r="C3" s="518" t="s">
        <v>76</v>
      </c>
      <c r="D3" s="519"/>
      <c r="E3" s="519"/>
      <c r="F3" s="519"/>
      <c r="G3" s="520"/>
      <c r="AC3" s="120" t="s">
        <v>148</v>
      </c>
      <c r="AG3" t="s">
        <v>150</v>
      </c>
    </row>
    <row r="4" spans="1:60" ht="25.2" customHeight="1" x14ac:dyDescent="0.25">
      <c r="A4" s="139" t="s">
        <v>9</v>
      </c>
      <c r="B4" s="140" t="s">
        <v>75</v>
      </c>
      <c r="C4" s="521" t="s">
        <v>76</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SUMIF(AG9:AG99,"&lt;&gt;NOR",G9:G99)</f>
        <v>0</v>
      </c>
      <c r="H8" s="165"/>
      <c r="I8" s="165">
        <f>SUM(I9:I99)</f>
        <v>0</v>
      </c>
      <c r="J8" s="165"/>
      <c r="K8" s="165">
        <f>SUM(K9:K99)</f>
        <v>0</v>
      </c>
      <c r="L8" s="165"/>
      <c r="M8" s="165">
        <f>SUM(M9:M99)</f>
        <v>0</v>
      </c>
      <c r="N8" s="164"/>
      <c r="O8" s="164">
        <f>SUM(O9:O99)</f>
        <v>0.73</v>
      </c>
      <c r="P8" s="164"/>
      <c r="Q8" s="164">
        <f>SUM(Q9:Q99)</f>
        <v>51.929999999999993</v>
      </c>
      <c r="R8" s="165"/>
      <c r="S8" s="165"/>
      <c r="T8" s="166"/>
      <c r="U8" s="160"/>
      <c r="V8" s="160">
        <f>SUM(V9:V99)</f>
        <v>318.93</v>
      </c>
      <c r="W8" s="160"/>
      <c r="X8" s="160"/>
      <c r="Y8" s="160"/>
      <c r="AG8" t="s">
        <v>175</v>
      </c>
    </row>
    <row r="9" spans="1:60" ht="20.399999999999999" outlineLevel="1" x14ac:dyDescent="0.25">
      <c r="A9" s="168">
        <v>1</v>
      </c>
      <c r="B9" s="169" t="s">
        <v>1388</v>
      </c>
      <c r="C9" s="184" t="s">
        <v>1389</v>
      </c>
      <c r="D9" s="170" t="s">
        <v>264</v>
      </c>
      <c r="E9" s="171">
        <v>2.2000000000000002</v>
      </c>
      <c r="F9" s="172"/>
      <c r="G9" s="173">
        <f>ROUND(E9*F9,2)</f>
        <v>0</v>
      </c>
      <c r="H9" s="172"/>
      <c r="I9" s="173">
        <f>ROUND(E9*H9,2)</f>
        <v>0</v>
      </c>
      <c r="J9" s="172"/>
      <c r="K9" s="173">
        <f>ROUND(E9*J9,2)</f>
        <v>0</v>
      </c>
      <c r="L9" s="173">
        <v>21</v>
      </c>
      <c r="M9" s="173">
        <f>G9*(1+L9/100)</f>
        <v>0</v>
      </c>
      <c r="N9" s="171">
        <v>0</v>
      </c>
      <c r="O9" s="171">
        <f>ROUND(E9*N9,2)</f>
        <v>0</v>
      </c>
      <c r="P9" s="171">
        <v>0.13800000000000001</v>
      </c>
      <c r="Q9" s="171">
        <f>ROUND(E9*P9,2)</f>
        <v>0.3</v>
      </c>
      <c r="R9" s="173" t="s">
        <v>327</v>
      </c>
      <c r="S9" s="173" t="s">
        <v>266</v>
      </c>
      <c r="T9" s="174" t="s">
        <v>266</v>
      </c>
      <c r="U9" s="156">
        <v>0.16</v>
      </c>
      <c r="V9" s="156">
        <f>ROUND(E9*U9,2)</f>
        <v>0.35</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524" t="s">
        <v>1287</v>
      </c>
      <c r="D10" s="525"/>
      <c r="E10" s="525"/>
      <c r="F10" s="525"/>
      <c r="G10" s="525"/>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2" x14ac:dyDescent="0.25">
      <c r="A11" s="153"/>
      <c r="B11" s="154"/>
      <c r="C11" s="515" t="s">
        <v>1390</v>
      </c>
      <c r="D11" s="516"/>
      <c r="E11" s="516"/>
      <c r="F11" s="516"/>
      <c r="G11" s="516"/>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185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2" x14ac:dyDescent="0.25">
      <c r="A12" s="153"/>
      <c r="B12" s="154"/>
      <c r="C12" s="191" t="s">
        <v>1391</v>
      </c>
      <c r="D12" s="189"/>
      <c r="E12" s="190">
        <v>1.2</v>
      </c>
      <c r="F12" s="156"/>
      <c r="G12" s="156"/>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271</v>
      </c>
      <c r="AH12" s="146">
        <v>0</v>
      </c>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3" x14ac:dyDescent="0.25">
      <c r="A13" s="153"/>
      <c r="B13" s="154"/>
      <c r="C13" s="191" t="s">
        <v>1392</v>
      </c>
      <c r="D13" s="189"/>
      <c r="E13" s="190">
        <v>1</v>
      </c>
      <c r="F13" s="156"/>
      <c r="G13" s="156"/>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271</v>
      </c>
      <c r="AH13" s="146">
        <v>0</v>
      </c>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68">
        <v>2</v>
      </c>
      <c r="B14" s="169" t="s">
        <v>773</v>
      </c>
      <c r="C14" s="184" t="s">
        <v>774</v>
      </c>
      <c r="D14" s="170" t="s">
        <v>264</v>
      </c>
      <c r="E14" s="171">
        <v>71.349999999999994</v>
      </c>
      <c r="F14" s="172"/>
      <c r="G14" s="173">
        <f>ROUND(E14*F14,2)</f>
        <v>0</v>
      </c>
      <c r="H14" s="172"/>
      <c r="I14" s="173">
        <f>ROUND(E14*H14,2)</f>
        <v>0</v>
      </c>
      <c r="J14" s="172"/>
      <c r="K14" s="173">
        <f>ROUND(E14*J14,2)</f>
        <v>0</v>
      </c>
      <c r="L14" s="173">
        <v>21</v>
      </c>
      <c r="M14" s="173">
        <f>G14*(1+L14/100)</f>
        <v>0</v>
      </c>
      <c r="N14" s="171">
        <v>0</v>
      </c>
      <c r="O14" s="171">
        <f>ROUND(E14*N14,2)</f>
        <v>0</v>
      </c>
      <c r="P14" s="171">
        <v>0.44</v>
      </c>
      <c r="Q14" s="171">
        <f>ROUND(E14*P14,2)</f>
        <v>31.39</v>
      </c>
      <c r="R14" s="173" t="s">
        <v>327</v>
      </c>
      <c r="S14" s="173" t="s">
        <v>266</v>
      </c>
      <c r="T14" s="174" t="s">
        <v>266</v>
      </c>
      <c r="U14" s="156">
        <v>0.88</v>
      </c>
      <c r="V14" s="156">
        <f>ROUND(E14*U14,2)</f>
        <v>62.79</v>
      </c>
      <c r="W14" s="156"/>
      <c r="X14" s="156" t="s">
        <v>253</v>
      </c>
      <c r="Y14" s="156" t="s">
        <v>182</v>
      </c>
      <c r="Z14" s="146"/>
      <c r="AA14" s="146"/>
      <c r="AB14" s="146"/>
      <c r="AC14" s="146"/>
      <c r="AD14" s="146"/>
      <c r="AE14" s="146"/>
      <c r="AF14" s="146"/>
      <c r="AG14" s="146" t="s">
        <v>254</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191" t="s">
        <v>1393</v>
      </c>
      <c r="D15" s="189"/>
      <c r="E15" s="190">
        <v>10.45</v>
      </c>
      <c r="F15" s="156"/>
      <c r="G15" s="156"/>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271</v>
      </c>
      <c r="AH15" s="146">
        <v>0</v>
      </c>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3" x14ac:dyDescent="0.25">
      <c r="A16" s="153"/>
      <c r="B16" s="154"/>
      <c r="C16" s="191" t="s">
        <v>1394</v>
      </c>
      <c r="D16" s="189"/>
      <c r="E16" s="190">
        <v>30.8</v>
      </c>
      <c r="F16" s="156"/>
      <c r="G16" s="156"/>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271</v>
      </c>
      <c r="AH16" s="146">
        <v>0</v>
      </c>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3" x14ac:dyDescent="0.25">
      <c r="A17" s="153"/>
      <c r="B17" s="154"/>
      <c r="C17" s="191" t="s">
        <v>1395</v>
      </c>
      <c r="D17" s="189"/>
      <c r="E17" s="190"/>
      <c r="F17" s="156"/>
      <c r="G17" s="156"/>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271</v>
      </c>
      <c r="AH17" s="146">
        <v>0</v>
      </c>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3" x14ac:dyDescent="0.25">
      <c r="A18" s="153"/>
      <c r="B18" s="154"/>
      <c r="C18" s="191" t="s">
        <v>1396</v>
      </c>
      <c r="D18" s="189"/>
      <c r="E18" s="190">
        <v>30.1</v>
      </c>
      <c r="F18" s="156"/>
      <c r="G18" s="156"/>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271</v>
      </c>
      <c r="AH18" s="146">
        <v>0</v>
      </c>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68">
        <v>3</v>
      </c>
      <c r="B19" s="169" t="s">
        <v>699</v>
      </c>
      <c r="C19" s="184" t="s">
        <v>700</v>
      </c>
      <c r="D19" s="170" t="s">
        <v>343</v>
      </c>
      <c r="E19" s="171">
        <v>13.910500000000001</v>
      </c>
      <c r="F19" s="172"/>
      <c r="G19" s="173">
        <f>ROUND(E19*F19,2)</f>
        <v>0</v>
      </c>
      <c r="H19" s="172"/>
      <c r="I19" s="173">
        <f>ROUND(E19*H19,2)</f>
        <v>0</v>
      </c>
      <c r="J19" s="172"/>
      <c r="K19" s="173">
        <f>ROUND(E19*J19,2)</f>
        <v>0</v>
      </c>
      <c r="L19" s="173">
        <v>21</v>
      </c>
      <c r="M19" s="173">
        <f>G19*(1+L19/100)</f>
        <v>0</v>
      </c>
      <c r="N19" s="171">
        <v>0</v>
      </c>
      <c r="O19" s="171">
        <f>ROUND(E19*N19,2)</f>
        <v>0</v>
      </c>
      <c r="P19" s="171">
        <v>1.3</v>
      </c>
      <c r="Q19" s="171">
        <f>ROUND(E19*P19,2)</f>
        <v>18.079999999999998</v>
      </c>
      <c r="R19" s="173" t="s">
        <v>435</v>
      </c>
      <c r="S19" s="173" t="s">
        <v>266</v>
      </c>
      <c r="T19" s="174" t="s">
        <v>266</v>
      </c>
      <c r="U19" s="156">
        <v>0.51</v>
      </c>
      <c r="V19" s="156">
        <f>ROUND(E19*U19,2)</f>
        <v>7.09</v>
      </c>
      <c r="W19" s="156"/>
      <c r="X19" s="156" t="s">
        <v>253</v>
      </c>
      <c r="Y19" s="156" t="s">
        <v>182</v>
      </c>
      <c r="Z19" s="146"/>
      <c r="AA19" s="146"/>
      <c r="AB19" s="146"/>
      <c r="AC19" s="146"/>
      <c r="AD19" s="146"/>
      <c r="AE19" s="146"/>
      <c r="AF19" s="146"/>
      <c r="AG19" s="146" t="s">
        <v>254</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524" t="s">
        <v>701</v>
      </c>
      <c r="D20" s="525"/>
      <c r="E20" s="525"/>
      <c r="F20" s="525"/>
      <c r="G20" s="525"/>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2" x14ac:dyDescent="0.25">
      <c r="A21" s="153"/>
      <c r="B21" s="154"/>
      <c r="C21" s="191" t="s">
        <v>1397</v>
      </c>
      <c r="D21" s="189"/>
      <c r="E21" s="190">
        <v>2.5449999999999999</v>
      </c>
      <c r="F21" s="156"/>
      <c r="G21" s="156"/>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271</v>
      </c>
      <c r="AH21" s="146">
        <v>0</v>
      </c>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3" x14ac:dyDescent="0.25">
      <c r="A22" s="153"/>
      <c r="B22" s="154"/>
      <c r="C22" s="191" t="s">
        <v>1398</v>
      </c>
      <c r="D22" s="189"/>
      <c r="E22" s="190">
        <v>5.9474999999999998</v>
      </c>
      <c r="F22" s="156"/>
      <c r="G22" s="156"/>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271</v>
      </c>
      <c r="AH22" s="146">
        <v>0</v>
      </c>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3" x14ac:dyDescent="0.25">
      <c r="A23" s="153"/>
      <c r="B23" s="154"/>
      <c r="C23" s="191" t="s">
        <v>1395</v>
      </c>
      <c r="D23" s="189"/>
      <c r="E23" s="190"/>
      <c r="F23" s="156"/>
      <c r="G23" s="156"/>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271</v>
      </c>
      <c r="AH23" s="146">
        <v>0</v>
      </c>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3" x14ac:dyDescent="0.25">
      <c r="A24" s="153"/>
      <c r="B24" s="154"/>
      <c r="C24" s="191" t="s">
        <v>1399</v>
      </c>
      <c r="D24" s="189"/>
      <c r="E24" s="190">
        <v>5.4180000000000001</v>
      </c>
      <c r="F24" s="156"/>
      <c r="G24" s="156"/>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271</v>
      </c>
      <c r="AH24" s="146">
        <v>0</v>
      </c>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68">
        <v>4</v>
      </c>
      <c r="B25" s="169" t="s">
        <v>330</v>
      </c>
      <c r="C25" s="184" t="s">
        <v>331</v>
      </c>
      <c r="D25" s="170" t="s">
        <v>283</v>
      </c>
      <c r="E25" s="171">
        <v>8</v>
      </c>
      <c r="F25" s="172"/>
      <c r="G25" s="173">
        <f>ROUND(E25*F25,2)</f>
        <v>0</v>
      </c>
      <c r="H25" s="172"/>
      <c r="I25" s="173">
        <f>ROUND(E25*H25,2)</f>
        <v>0</v>
      </c>
      <c r="J25" s="172"/>
      <c r="K25" s="173">
        <f>ROUND(E25*J25,2)</f>
        <v>0</v>
      </c>
      <c r="L25" s="173">
        <v>21</v>
      </c>
      <c r="M25" s="173">
        <f>G25*(1+L25/100)</f>
        <v>0</v>
      </c>
      <c r="N25" s="171">
        <v>0</v>
      </c>
      <c r="O25" s="171">
        <f>ROUND(E25*N25,2)</f>
        <v>0</v>
      </c>
      <c r="P25" s="171">
        <v>0.27</v>
      </c>
      <c r="Q25" s="171">
        <f>ROUND(E25*P25,2)</f>
        <v>2.16</v>
      </c>
      <c r="R25" s="173" t="s">
        <v>327</v>
      </c>
      <c r="S25" s="173" t="s">
        <v>266</v>
      </c>
      <c r="T25" s="174" t="s">
        <v>266</v>
      </c>
      <c r="U25" s="156">
        <v>0.12</v>
      </c>
      <c r="V25" s="156">
        <f>ROUND(E25*U25,2)</f>
        <v>0.96</v>
      </c>
      <c r="W25" s="156"/>
      <c r="X25" s="156" t="s">
        <v>253</v>
      </c>
      <c r="Y25" s="156" t="s">
        <v>182</v>
      </c>
      <c r="Z25" s="146"/>
      <c r="AA25" s="146"/>
      <c r="AB25" s="146"/>
      <c r="AC25" s="146"/>
      <c r="AD25" s="146"/>
      <c r="AE25" s="146"/>
      <c r="AF25" s="146"/>
      <c r="AG25" s="146" t="s">
        <v>254</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524" t="s">
        <v>332</v>
      </c>
      <c r="D26" s="525"/>
      <c r="E26" s="525"/>
      <c r="F26" s="525"/>
      <c r="G26" s="525"/>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275</v>
      </c>
      <c r="AH26" s="146"/>
      <c r="AI26" s="146"/>
      <c r="AJ26" s="146"/>
      <c r="AK26" s="146"/>
      <c r="AL26" s="146"/>
      <c r="AM26" s="146"/>
      <c r="AN26" s="146"/>
      <c r="AO26" s="146"/>
      <c r="AP26" s="146"/>
      <c r="AQ26" s="146"/>
      <c r="AR26" s="146"/>
      <c r="AS26" s="146"/>
      <c r="AT26" s="146"/>
      <c r="AU26" s="146"/>
      <c r="AV26" s="146"/>
      <c r="AW26" s="146"/>
      <c r="AX26" s="146"/>
      <c r="AY26" s="146"/>
      <c r="AZ26" s="146"/>
      <c r="BA26" s="182" t="str">
        <f>C26</f>
        <v>s vybouráním lože, s přemístěním hmot na skládku na vzdálenost do 3 m nebo naložením na dopravní prostředek</v>
      </c>
      <c r="BB26" s="146"/>
      <c r="BC26" s="146"/>
      <c r="BD26" s="146"/>
      <c r="BE26" s="146"/>
      <c r="BF26" s="146"/>
      <c r="BG26" s="146"/>
      <c r="BH26" s="146"/>
    </row>
    <row r="27" spans="1:60" outlineLevel="2" x14ac:dyDescent="0.25">
      <c r="A27" s="153"/>
      <c r="B27" s="154"/>
      <c r="C27" s="191" t="s">
        <v>1400</v>
      </c>
      <c r="D27" s="189"/>
      <c r="E27" s="190">
        <v>2</v>
      </c>
      <c r="F27" s="156"/>
      <c r="G27" s="15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271</v>
      </c>
      <c r="AH27" s="146">
        <v>0</v>
      </c>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3" x14ac:dyDescent="0.25">
      <c r="A28" s="153"/>
      <c r="B28" s="154"/>
      <c r="C28" s="191" t="s">
        <v>1401</v>
      </c>
      <c r="D28" s="189"/>
      <c r="E28" s="190">
        <v>3</v>
      </c>
      <c r="F28" s="156"/>
      <c r="G28" s="156"/>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271</v>
      </c>
      <c r="AH28" s="146">
        <v>0</v>
      </c>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3" x14ac:dyDescent="0.25">
      <c r="A29" s="153"/>
      <c r="B29" s="154"/>
      <c r="C29" s="191" t="s">
        <v>1402</v>
      </c>
      <c r="D29" s="189"/>
      <c r="E29" s="190"/>
      <c r="F29" s="156"/>
      <c r="G29" s="156"/>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271</v>
      </c>
      <c r="AH29" s="146">
        <v>0</v>
      </c>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3" x14ac:dyDescent="0.25">
      <c r="A30" s="153"/>
      <c r="B30" s="154"/>
      <c r="C30" s="191" t="s">
        <v>1403</v>
      </c>
      <c r="D30" s="189"/>
      <c r="E30" s="190">
        <v>3</v>
      </c>
      <c r="F30" s="156"/>
      <c r="G30" s="156"/>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271</v>
      </c>
      <c r="AH30" s="146">
        <v>0</v>
      </c>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68">
        <v>5</v>
      </c>
      <c r="B31" s="169" t="s">
        <v>333</v>
      </c>
      <c r="C31" s="184" t="s">
        <v>334</v>
      </c>
      <c r="D31" s="170" t="s">
        <v>283</v>
      </c>
      <c r="E31" s="171">
        <v>30</v>
      </c>
      <c r="F31" s="172"/>
      <c r="G31" s="173">
        <f>ROUND(E31*F31,2)</f>
        <v>0</v>
      </c>
      <c r="H31" s="172"/>
      <c r="I31" s="173">
        <f>ROUND(E31*H31,2)</f>
        <v>0</v>
      </c>
      <c r="J31" s="172"/>
      <c r="K31" s="173">
        <f>ROUND(E31*J31,2)</f>
        <v>0</v>
      </c>
      <c r="L31" s="173">
        <v>21</v>
      </c>
      <c r="M31" s="173">
        <f>G31*(1+L31/100)</f>
        <v>0</v>
      </c>
      <c r="N31" s="171">
        <v>1.069E-2</v>
      </c>
      <c r="O31" s="171">
        <f>ROUND(E31*N31,2)</f>
        <v>0.32</v>
      </c>
      <c r="P31" s="171">
        <v>0</v>
      </c>
      <c r="Q31" s="171">
        <f>ROUND(E31*P31,2)</f>
        <v>0</v>
      </c>
      <c r="R31" s="173" t="s">
        <v>323</v>
      </c>
      <c r="S31" s="173" t="s">
        <v>266</v>
      </c>
      <c r="T31" s="174" t="s">
        <v>266</v>
      </c>
      <c r="U31" s="156">
        <v>0.91</v>
      </c>
      <c r="V31" s="156">
        <f>ROUND(E31*U31,2)</f>
        <v>27.3</v>
      </c>
      <c r="W31" s="156"/>
      <c r="X31" s="156" t="s">
        <v>253</v>
      </c>
      <c r="Y31" s="156" t="s">
        <v>182</v>
      </c>
      <c r="Z31" s="146"/>
      <c r="AA31" s="146"/>
      <c r="AB31" s="146"/>
      <c r="AC31" s="146"/>
      <c r="AD31" s="146"/>
      <c r="AE31" s="146"/>
      <c r="AF31" s="146"/>
      <c r="AG31" s="146" t="s">
        <v>254</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ht="21" outlineLevel="2" x14ac:dyDescent="0.25">
      <c r="A32" s="153"/>
      <c r="B32" s="154"/>
      <c r="C32" s="524" t="s">
        <v>335</v>
      </c>
      <c r="D32" s="525"/>
      <c r="E32" s="525"/>
      <c r="F32" s="525"/>
      <c r="G32" s="525"/>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275</v>
      </c>
      <c r="AH32" s="146"/>
      <c r="AI32" s="146"/>
      <c r="AJ32" s="146"/>
      <c r="AK32" s="146"/>
      <c r="AL32" s="146"/>
      <c r="AM32" s="146"/>
      <c r="AN32" s="146"/>
      <c r="AO32" s="146"/>
      <c r="AP32" s="146"/>
      <c r="AQ32" s="146"/>
      <c r="AR32" s="146"/>
      <c r="AS32" s="146"/>
      <c r="AT32" s="146"/>
      <c r="AU32" s="146"/>
      <c r="AV32" s="146"/>
      <c r="AW32" s="146"/>
      <c r="AX32" s="146"/>
      <c r="AY32" s="146"/>
      <c r="AZ32" s="146"/>
      <c r="BA32" s="182" t="str">
        <f>C32</f>
        <v>ve výkopišti ve stavu a poloze, ve kterých byla na začátku zemních prací, a to podepřením, vzepřením nebo vyvěšením, případně s ochranným bedněním, se zřízením a odstraněním zajišťovací konstrukce a včetně opotřebení použitých materiálů,</v>
      </c>
      <c r="BB32" s="146"/>
      <c r="BC32" s="146"/>
      <c r="BD32" s="146"/>
      <c r="BE32" s="146"/>
      <c r="BF32" s="146"/>
      <c r="BG32" s="146"/>
      <c r="BH32" s="146"/>
    </row>
    <row r="33" spans="1:60" outlineLevel="2" x14ac:dyDescent="0.25">
      <c r="A33" s="153"/>
      <c r="B33" s="154"/>
      <c r="C33" s="191" t="s">
        <v>1404</v>
      </c>
      <c r="D33" s="189"/>
      <c r="E33" s="190">
        <v>4</v>
      </c>
      <c r="F33" s="156"/>
      <c r="G33" s="15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271</v>
      </c>
      <c r="AH33" s="146">
        <v>0</v>
      </c>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3" x14ac:dyDescent="0.25">
      <c r="A34" s="153"/>
      <c r="B34" s="154"/>
      <c r="C34" s="191" t="s">
        <v>1405</v>
      </c>
      <c r="D34" s="189"/>
      <c r="E34" s="190">
        <v>6</v>
      </c>
      <c r="F34" s="156"/>
      <c r="G34" s="156"/>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271</v>
      </c>
      <c r="AH34" s="146">
        <v>0</v>
      </c>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3" x14ac:dyDescent="0.25">
      <c r="A35" s="153"/>
      <c r="B35" s="154"/>
      <c r="C35" s="191" t="s">
        <v>1406</v>
      </c>
      <c r="D35" s="189"/>
      <c r="E35" s="190">
        <v>2</v>
      </c>
      <c r="F35" s="156"/>
      <c r="G35" s="156"/>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271</v>
      </c>
      <c r="AH35" s="146">
        <v>0</v>
      </c>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3" x14ac:dyDescent="0.25">
      <c r="A36" s="153"/>
      <c r="B36" s="154"/>
      <c r="C36" s="191" t="s">
        <v>1407</v>
      </c>
      <c r="D36" s="189"/>
      <c r="E36" s="190">
        <v>18</v>
      </c>
      <c r="F36" s="156"/>
      <c r="G36" s="156"/>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271</v>
      </c>
      <c r="AH36" s="146">
        <v>0</v>
      </c>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8">
        <v>6</v>
      </c>
      <c r="B37" s="169" t="s">
        <v>339</v>
      </c>
      <c r="C37" s="184" t="s">
        <v>340</v>
      </c>
      <c r="D37" s="170" t="s">
        <v>283</v>
      </c>
      <c r="E37" s="171">
        <v>16</v>
      </c>
      <c r="F37" s="172"/>
      <c r="G37" s="173">
        <f>ROUND(E37*F37,2)</f>
        <v>0</v>
      </c>
      <c r="H37" s="172"/>
      <c r="I37" s="173">
        <f>ROUND(E37*H37,2)</f>
        <v>0</v>
      </c>
      <c r="J37" s="172"/>
      <c r="K37" s="173">
        <f>ROUND(E37*J37,2)</f>
        <v>0</v>
      </c>
      <c r="L37" s="173">
        <v>21</v>
      </c>
      <c r="M37" s="173">
        <f>G37*(1+L37/100)</f>
        <v>0</v>
      </c>
      <c r="N37" s="171">
        <v>2.478E-2</v>
      </c>
      <c r="O37" s="171">
        <f>ROUND(E37*N37,2)</f>
        <v>0.4</v>
      </c>
      <c r="P37" s="171">
        <v>0</v>
      </c>
      <c r="Q37" s="171">
        <f>ROUND(E37*P37,2)</f>
        <v>0</v>
      </c>
      <c r="R37" s="173" t="s">
        <v>323</v>
      </c>
      <c r="S37" s="173" t="s">
        <v>266</v>
      </c>
      <c r="T37" s="174" t="s">
        <v>266</v>
      </c>
      <c r="U37" s="156">
        <v>0.55000000000000004</v>
      </c>
      <c r="V37" s="156">
        <f>ROUND(E37*U37,2)</f>
        <v>8.8000000000000007</v>
      </c>
      <c r="W37" s="156"/>
      <c r="X37" s="156" t="s">
        <v>253</v>
      </c>
      <c r="Y37" s="156" t="s">
        <v>182</v>
      </c>
      <c r="Z37" s="146"/>
      <c r="AA37" s="146"/>
      <c r="AB37" s="146"/>
      <c r="AC37" s="146"/>
      <c r="AD37" s="146"/>
      <c r="AE37" s="146"/>
      <c r="AF37" s="146"/>
      <c r="AG37" s="146" t="s">
        <v>254</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ht="21" outlineLevel="2" x14ac:dyDescent="0.25">
      <c r="A38" s="153"/>
      <c r="B38" s="154"/>
      <c r="C38" s="524" t="s">
        <v>335</v>
      </c>
      <c r="D38" s="525"/>
      <c r="E38" s="525"/>
      <c r="F38" s="525"/>
      <c r="G38" s="525"/>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275</v>
      </c>
      <c r="AH38" s="146"/>
      <c r="AI38" s="146"/>
      <c r="AJ38" s="146"/>
      <c r="AK38" s="146"/>
      <c r="AL38" s="146"/>
      <c r="AM38" s="146"/>
      <c r="AN38" s="146"/>
      <c r="AO38" s="146"/>
      <c r="AP38" s="146"/>
      <c r="AQ38" s="146"/>
      <c r="AR38" s="146"/>
      <c r="AS38" s="146"/>
      <c r="AT38" s="146"/>
      <c r="AU38" s="146"/>
      <c r="AV38" s="146"/>
      <c r="AW38" s="146"/>
      <c r="AX38" s="146"/>
      <c r="AY38" s="146"/>
      <c r="AZ38" s="146"/>
      <c r="BA38" s="182" t="str">
        <f>C38</f>
        <v>ve výkopišti ve stavu a poloze, ve kterých byla na začátku zemních prací, a to podepřením, vzepřením nebo vyvěšením, případně s ochranným bedněním, se zřízením a odstraněním zajišťovací konstrukce a včetně opotřebení použitých materiálů,</v>
      </c>
      <c r="BB38" s="146"/>
      <c r="BC38" s="146"/>
      <c r="BD38" s="146"/>
      <c r="BE38" s="146"/>
      <c r="BF38" s="146"/>
      <c r="BG38" s="146"/>
      <c r="BH38" s="146"/>
    </row>
    <row r="39" spans="1:60" outlineLevel="2" x14ac:dyDescent="0.25">
      <c r="A39" s="153"/>
      <c r="B39" s="154"/>
      <c r="C39" s="191" t="s">
        <v>1408</v>
      </c>
      <c r="D39" s="189"/>
      <c r="E39" s="190">
        <v>2</v>
      </c>
      <c r="F39" s="156"/>
      <c r="G39" s="156"/>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271</v>
      </c>
      <c r="AH39" s="146">
        <v>0</v>
      </c>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3" x14ac:dyDescent="0.25">
      <c r="A40" s="153"/>
      <c r="B40" s="154"/>
      <c r="C40" s="191" t="s">
        <v>1409</v>
      </c>
      <c r="D40" s="189"/>
      <c r="E40" s="190">
        <v>10</v>
      </c>
      <c r="F40" s="156"/>
      <c r="G40" s="156"/>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271</v>
      </c>
      <c r="AH40" s="146">
        <v>0</v>
      </c>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3" x14ac:dyDescent="0.25">
      <c r="A41" s="153"/>
      <c r="B41" s="154"/>
      <c r="C41" s="191" t="s">
        <v>1406</v>
      </c>
      <c r="D41" s="189"/>
      <c r="E41" s="190">
        <v>2</v>
      </c>
      <c r="F41" s="156"/>
      <c r="G41" s="156"/>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271</v>
      </c>
      <c r="AH41" s="146">
        <v>0</v>
      </c>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3" x14ac:dyDescent="0.25">
      <c r="A42" s="153"/>
      <c r="B42" s="154"/>
      <c r="C42" s="191" t="s">
        <v>1410</v>
      </c>
      <c r="D42" s="189"/>
      <c r="E42" s="190">
        <v>2</v>
      </c>
      <c r="F42" s="156"/>
      <c r="G42" s="156"/>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271</v>
      </c>
      <c r="AH42" s="146">
        <v>0</v>
      </c>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8">
        <v>7</v>
      </c>
      <c r="B43" s="169" t="s">
        <v>782</v>
      </c>
      <c r="C43" s="184" t="s">
        <v>783</v>
      </c>
      <c r="D43" s="170" t="s">
        <v>343</v>
      </c>
      <c r="E43" s="171">
        <v>33</v>
      </c>
      <c r="F43" s="172"/>
      <c r="G43" s="173">
        <f>ROUND(E43*F43,2)</f>
        <v>0</v>
      </c>
      <c r="H43" s="172"/>
      <c r="I43" s="173">
        <f>ROUND(E43*H43,2)</f>
        <v>0</v>
      </c>
      <c r="J43" s="172"/>
      <c r="K43" s="173">
        <f>ROUND(E43*J43,2)</f>
        <v>0</v>
      </c>
      <c r="L43" s="173">
        <v>21</v>
      </c>
      <c r="M43" s="173">
        <f>G43*(1+L43/100)</f>
        <v>0</v>
      </c>
      <c r="N43" s="171">
        <v>0</v>
      </c>
      <c r="O43" s="171">
        <f>ROUND(E43*N43,2)</f>
        <v>0</v>
      </c>
      <c r="P43" s="171">
        <v>0</v>
      </c>
      <c r="Q43" s="171">
        <f>ROUND(E43*P43,2)</f>
        <v>0</v>
      </c>
      <c r="R43" s="173" t="s">
        <v>323</v>
      </c>
      <c r="S43" s="173" t="s">
        <v>266</v>
      </c>
      <c r="T43" s="174" t="s">
        <v>266</v>
      </c>
      <c r="U43" s="156">
        <v>1.7629999999999999</v>
      </c>
      <c r="V43" s="156">
        <f>ROUND(E43*U43,2)</f>
        <v>58.18</v>
      </c>
      <c r="W43" s="156"/>
      <c r="X43" s="156" t="s">
        <v>253</v>
      </c>
      <c r="Y43" s="156" t="s">
        <v>182</v>
      </c>
      <c r="Z43" s="146"/>
      <c r="AA43" s="146"/>
      <c r="AB43" s="146"/>
      <c r="AC43" s="146"/>
      <c r="AD43" s="146"/>
      <c r="AE43" s="146"/>
      <c r="AF43" s="146"/>
      <c r="AG43" s="146" t="s">
        <v>254</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24" t="s">
        <v>784</v>
      </c>
      <c r="D44" s="525"/>
      <c r="E44" s="525"/>
      <c r="F44" s="525"/>
      <c r="G44" s="52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275</v>
      </c>
      <c r="AH44" s="146"/>
      <c r="AI44" s="146"/>
      <c r="AJ44" s="146"/>
      <c r="AK44" s="146"/>
      <c r="AL44" s="146"/>
      <c r="AM44" s="146"/>
      <c r="AN44" s="146"/>
      <c r="AO44" s="146"/>
      <c r="AP44" s="146"/>
      <c r="AQ44" s="146"/>
      <c r="AR44" s="146"/>
      <c r="AS44" s="146"/>
      <c r="AT44" s="146"/>
      <c r="AU44" s="146"/>
      <c r="AV44" s="146"/>
      <c r="AW44" s="146"/>
      <c r="AX44" s="146"/>
      <c r="AY44" s="146"/>
      <c r="AZ44" s="146"/>
      <c r="BA44" s="182" t="str">
        <f>C44</f>
        <v>Příplatek k cenám hloubených vykopávek za ztížení vykopávky v blízkosti podzemního vedení nebo výbušnin pro jakoukoliv třídu horniny.</v>
      </c>
      <c r="BB44" s="146"/>
      <c r="BC44" s="146"/>
      <c r="BD44" s="146"/>
      <c r="BE44" s="146"/>
      <c r="BF44" s="146"/>
      <c r="BG44" s="146"/>
      <c r="BH44" s="146"/>
    </row>
    <row r="45" spans="1:60" outlineLevel="2" x14ac:dyDescent="0.25">
      <c r="A45" s="153"/>
      <c r="B45" s="154"/>
      <c r="C45" s="515" t="s">
        <v>785</v>
      </c>
      <c r="D45" s="516"/>
      <c r="E45" s="516"/>
      <c r="F45" s="516"/>
      <c r="G45" s="516"/>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185</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191" t="s">
        <v>1411</v>
      </c>
      <c r="D46" s="189"/>
      <c r="E46" s="190">
        <v>7</v>
      </c>
      <c r="F46" s="156"/>
      <c r="G46" s="156"/>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271</v>
      </c>
      <c r="AH46" s="146">
        <v>0</v>
      </c>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3" x14ac:dyDescent="0.25">
      <c r="A47" s="153"/>
      <c r="B47" s="154"/>
      <c r="C47" s="191" t="s">
        <v>1412</v>
      </c>
      <c r="D47" s="189"/>
      <c r="E47" s="190">
        <v>11.2</v>
      </c>
      <c r="F47" s="156"/>
      <c r="G47" s="156"/>
      <c r="H47" s="156"/>
      <c r="I47" s="156"/>
      <c r="J47" s="156"/>
      <c r="K47" s="156"/>
      <c r="L47" s="156"/>
      <c r="M47" s="156"/>
      <c r="N47" s="155"/>
      <c r="O47" s="155"/>
      <c r="P47" s="155"/>
      <c r="Q47" s="155"/>
      <c r="R47" s="156"/>
      <c r="S47" s="156"/>
      <c r="T47" s="156"/>
      <c r="U47" s="156"/>
      <c r="V47" s="156"/>
      <c r="W47" s="156"/>
      <c r="X47" s="156"/>
      <c r="Y47" s="156"/>
      <c r="Z47" s="146"/>
      <c r="AA47" s="146"/>
      <c r="AB47" s="146"/>
      <c r="AC47" s="146"/>
      <c r="AD47" s="146"/>
      <c r="AE47" s="146"/>
      <c r="AF47" s="146"/>
      <c r="AG47" s="146" t="s">
        <v>271</v>
      </c>
      <c r="AH47" s="146">
        <v>0</v>
      </c>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3" x14ac:dyDescent="0.25">
      <c r="A48" s="153"/>
      <c r="B48" s="154"/>
      <c r="C48" s="191" t="s">
        <v>1413</v>
      </c>
      <c r="D48" s="189"/>
      <c r="E48" s="190">
        <v>2.8</v>
      </c>
      <c r="F48" s="156"/>
      <c r="G48" s="156"/>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271</v>
      </c>
      <c r="AH48" s="146">
        <v>0</v>
      </c>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3" x14ac:dyDescent="0.25">
      <c r="A49" s="153"/>
      <c r="B49" s="154"/>
      <c r="C49" s="191" t="s">
        <v>1414</v>
      </c>
      <c r="D49" s="189"/>
      <c r="E49" s="190">
        <v>12</v>
      </c>
      <c r="F49" s="156"/>
      <c r="G49" s="156"/>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271</v>
      </c>
      <c r="AH49" s="146">
        <v>0</v>
      </c>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68">
        <v>8</v>
      </c>
      <c r="B50" s="169" t="s">
        <v>1415</v>
      </c>
      <c r="C50" s="184" t="s">
        <v>1416</v>
      </c>
      <c r="D50" s="170" t="s">
        <v>343</v>
      </c>
      <c r="E50" s="171">
        <v>41.4</v>
      </c>
      <c r="F50" s="172"/>
      <c r="G50" s="173">
        <f>ROUND(E50*F50,2)</f>
        <v>0</v>
      </c>
      <c r="H50" s="172"/>
      <c r="I50" s="173">
        <f>ROUND(E50*H50,2)</f>
        <v>0</v>
      </c>
      <c r="J50" s="172"/>
      <c r="K50" s="173">
        <f>ROUND(E50*J50,2)</f>
        <v>0</v>
      </c>
      <c r="L50" s="173">
        <v>21</v>
      </c>
      <c r="M50" s="173">
        <f>G50*(1+L50/100)</f>
        <v>0</v>
      </c>
      <c r="N50" s="171">
        <v>0</v>
      </c>
      <c r="O50" s="171">
        <f>ROUND(E50*N50,2)</f>
        <v>0</v>
      </c>
      <c r="P50" s="171">
        <v>0</v>
      </c>
      <c r="Q50" s="171">
        <f>ROUND(E50*P50,2)</f>
        <v>0</v>
      </c>
      <c r="R50" s="173" t="s">
        <v>323</v>
      </c>
      <c r="S50" s="173" t="s">
        <v>266</v>
      </c>
      <c r="T50" s="174" t="s">
        <v>266</v>
      </c>
      <c r="U50" s="156">
        <v>0.39</v>
      </c>
      <c r="V50" s="156">
        <f>ROUND(E50*U50,2)</f>
        <v>16.149999999999999</v>
      </c>
      <c r="W50" s="156"/>
      <c r="X50" s="156" t="s">
        <v>253</v>
      </c>
      <c r="Y50" s="156" t="s">
        <v>182</v>
      </c>
      <c r="Z50" s="146"/>
      <c r="AA50" s="146"/>
      <c r="AB50" s="146"/>
      <c r="AC50" s="146"/>
      <c r="AD50" s="146"/>
      <c r="AE50" s="146"/>
      <c r="AF50" s="146"/>
      <c r="AG50" s="146" t="s">
        <v>267</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ht="21" outlineLevel="2" x14ac:dyDescent="0.25">
      <c r="A51" s="153"/>
      <c r="B51" s="154"/>
      <c r="C51" s="524" t="s">
        <v>1417</v>
      </c>
      <c r="D51" s="525"/>
      <c r="E51" s="525"/>
      <c r="F51" s="525"/>
      <c r="G51" s="525"/>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275</v>
      </c>
      <c r="AH51" s="146"/>
      <c r="AI51" s="146"/>
      <c r="AJ51" s="146"/>
      <c r="AK51" s="146"/>
      <c r="AL51" s="146"/>
      <c r="AM51" s="146"/>
      <c r="AN51" s="146"/>
      <c r="AO51" s="146"/>
      <c r="AP51" s="146"/>
      <c r="AQ51" s="146"/>
      <c r="AR51" s="146"/>
      <c r="AS51" s="146"/>
      <c r="AT51" s="146"/>
      <c r="AU51" s="146"/>
      <c r="AV51" s="146"/>
      <c r="AW51" s="146"/>
      <c r="AX51" s="146"/>
      <c r="AY51" s="146"/>
      <c r="AZ51" s="146"/>
      <c r="BA51" s="182" t="str">
        <f>C51</f>
        <v>zapažených i nezapažených s urovnáním dna do předepsaného profilu a spádu, s přehozením výkopku na přilehlém terénu na vzdálenost do 3 m od podélné osy rýhy nebo s naložením výkopku na dopravní prostředek.</v>
      </c>
      <c r="BB51" s="146"/>
      <c r="BC51" s="146"/>
      <c r="BD51" s="146"/>
      <c r="BE51" s="146"/>
      <c r="BF51" s="146"/>
      <c r="BG51" s="146"/>
      <c r="BH51" s="146"/>
    </row>
    <row r="52" spans="1:60" outlineLevel="2" x14ac:dyDescent="0.25">
      <c r="A52" s="153"/>
      <c r="B52" s="154"/>
      <c r="C52" s="191" t="s">
        <v>1418</v>
      </c>
      <c r="D52" s="189"/>
      <c r="E52" s="190">
        <v>41.4</v>
      </c>
      <c r="F52" s="156"/>
      <c r="G52" s="15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271</v>
      </c>
      <c r="AH52" s="146">
        <v>0</v>
      </c>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68">
        <v>9</v>
      </c>
      <c r="B53" s="169" t="s">
        <v>1419</v>
      </c>
      <c r="C53" s="184" t="s">
        <v>1420</v>
      </c>
      <c r="D53" s="170" t="s">
        <v>343</v>
      </c>
      <c r="E53" s="171">
        <v>41.4</v>
      </c>
      <c r="F53" s="172"/>
      <c r="G53" s="173">
        <f>ROUND(E53*F53,2)</f>
        <v>0</v>
      </c>
      <c r="H53" s="172"/>
      <c r="I53" s="173">
        <f>ROUND(E53*H53,2)</f>
        <v>0</v>
      </c>
      <c r="J53" s="172"/>
      <c r="K53" s="173">
        <f>ROUND(E53*J53,2)</f>
        <v>0</v>
      </c>
      <c r="L53" s="173">
        <v>21</v>
      </c>
      <c r="M53" s="173">
        <f>G53*(1+L53/100)</f>
        <v>0</v>
      </c>
      <c r="N53" s="171">
        <v>0</v>
      </c>
      <c r="O53" s="171">
        <f>ROUND(E53*N53,2)</f>
        <v>0</v>
      </c>
      <c r="P53" s="171">
        <v>0</v>
      </c>
      <c r="Q53" s="171">
        <f>ROUND(E53*P53,2)</f>
        <v>0</v>
      </c>
      <c r="R53" s="173" t="s">
        <v>323</v>
      </c>
      <c r="S53" s="173" t="s">
        <v>266</v>
      </c>
      <c r="T53" s="174" t="s">
        <v>266</v>
      </c>
      <c r="U53" s="156">
        <v>0.6</v>
      </c>
      <c r="V53" s="156">
        <f>ROUND(E53*U53,2)</f>
        <v>24.84</v>
      </c>
      <c r="W53" s="156"/>
      <c r="X53" s="156" t="s">
        <v>253</v>
      </c>
      <c r="Y53" s="156" t="s">
        <v>182</v>
      </c>
      <c r="Z53" s="146"/>
      <c r="AA53" s="146"/>
      <c r="AB53" s="146"/>
      <c r="AC53" s="146"/>
      <c r="AD53" s="146"/>
      <c r="AE53" s="146"/>
      <c r="AF53" s="146"/>
      <c r="AG53" s="146" t="s">
        <v>267</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ht="21" outlineLevel="2" x14ac:dyDescent="0.25">
      <c r="A54" s="153"/>
      <c r="B54" s="154"/>
      <c r="C54" s="524" t="s">
        <v>1417</v>
      </c>
      <c r="D54" s="525"/>
      <c r="E54" s="525"/>
      <c r="F54" s="525"/>
      <c r="G54" s="525"/>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275</v>
      </c>
      <c r="AH54" s="146"/>
      <c r="AI54" s="146"/>
      <c r="AJ54" s="146"/>
      <c r="AK54" s="146"/>
      <c r="AL54" s="146"/>
      <c r="AM54" s="146"/>
      <c r="AN54" s="146"/>
      <c r="AO54" s="146"/>
      <c r="AP54" s="146"/>
      <c r="AQ54" s="146"/>
      <c r="AR54" s="146"/>
      <c r="AS54" s="146"/>
      <c r="AT54" s="146"/>
      <c r="AU54" s="146"/>
      <c r="AV54" s="146"/>
      <c r="AW54" s="146"/>
      <c r="AX54" s="146"/>
      <c r="AY54" s="146"/>
      <c r="AZ54" s="146"/>
      <c r="BA54" s="182" t="str">
        <f>C54</f>
        <v>zapažených i nezapažených s urovnáním dna do předepsaného profilu a spádu, s přehozením výkopku na přilehlém terénu na vzdálenost do 3 m od podélné osy rýhy nebo s naložením výkopku na dopravní prostředek.</v>
      </c>
      <c r="BB54" s="146"/>
      <c r="BC54" s="146"/>
      <c r="BD54" s="146"/>
      <c r="BE54" s="146"/>
      <c r="BF54" s="146"/>
      <c r="BG54" s="146"/>
      <c r="BH54" s="146"/>
    </row>
    <row r="55" spans="1:60" outlineLevel="2" x14ac:dyDescent="0.25">
      <c r="A55" s="153"/>
      <c r="B55" s="154"/>
      <c r="C55" s="191" t="s">
        <v>1421</v>
      </c>
      <c r="D55" s="189"/>
      <c r="E55" s="190">
        <v>41.4</v>
      </c>
      <c r="F55" s="156"/>
      <c r="G55" s="156"/>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271</v>
      </c>
      <c r="AH55" s="146">
        <v>5</v>
      </c>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68">
        <v>10</v>
      </c>
      <c r="B56" s="169" t="s">
        <v>788</v>
      </c>
      <c r="C56" s="184" t="s">
        <v>789</v>
      </c>
      <c r="D56" s="170" t="s">
        <v>343</v>
      </c>
      <c r="E56" s="171">
        <v>181.51</v>
      </c>
      <c r="F56" s="172"/>
      <c r="G56" s="173">
        <f>ROUND(E56*F56,2)</f>
        <v>0</v>
      </c>
      <c r="H56" s="172"/>
      <c r="I56" s="173">
        <f>ROUND(E56*H56,2)</f>
        <v>0</v>
      </c>
      <c r="J56" s="172"/>
      <c r="K56" s="173">
        <f>ROUND(E56*J56,2)</f>
        <v>0</v>
      </c>
      <c r="L56" s="173">
        <v>21</v>
      </c>
      <c r="M56" s="173">
        <f>G56*(1+L56/100)</f>
        <v>0</v>
      </c>
      <c r="N56" s="171">
        <v>0</v>
      </c>
      <c r="O56" s="171">
        <f>ROUND(E56*N56,2)</f>
        <v>0</v>
      </c>
      <c r="P56" s="171">
        <v>0</v>
      </c>
      <c r="Q56" s="171">
        <f>ROUND(E56*P56,2)</f>
        <v>0</v>
      </c>
      <c r="R56" s="173" t="s">
        <v>323</v>
      </c>
      <c r="S56" s="173" t="s">
        <v>266</v>
      </c>
      <c r="T56" s="174" t="s">
        <v>266</v>
      </c>
      <c r="U56" s="156">
        <v>0.28999999999999998</v>
      </c>
      <c r="V56" s="156">
        <f>ROUND(E56*U56,2)</f>
        <v>52.64</v>
      </c>
      <c r="W56" s="156"/>
      <c r="X56" s="156" t="s">
        <v>253</v>
      </c>
      <c r="Y56" s="156" t="s">
        <v>182</v>
      </c>
      <c r="Z56" s="146"/>
      <c r="AA56" s="146"/>
      <c r="AB56" s="146"/>
      <c r="AC56" s="146"/>
      <c r="AD56" s="146"/>
      <c r="AE56" s="146"/>
      <c r="AF56" s="146"/>
      <c r="AG56" s="146" t="s">
        <v>267</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21" outlineLevel="2" x14ac:dyDescent="0.25">
      <c r="A57" s="153"/>
      <c r="B57" s="154"/>
      <c r="C57" s="524" t="s">
        <v>790</v>
      </c>
      <c r="D57" s="525"/>
      <c r="E57" s="525"/>
      <c r="F57" s="525"/>
      <c r="G57" s="525"/>
      <c r="H57" s="156"/>
      <c r="I57" s="156"/>
      <c r="J57" s="156"/>
      <c r="K57" s="156"/>
      <c r="L57" s="156"/>
      <c r="M57" s="156"/>
      <c r="N57" s="155"/>
      <c r="O57" s="155"/>
      <c r="P57" s="155"/>
      <c r="Q57" s="155"/>
      <c r="R57" s="156"/>
      <c r="S57" s="156"/>
      <c r="T57" s="156"/>
      <c r="U57" s="156"/>
      <c r="V57" s="156"/>
      <c r="W57" s="156"/>
      <c r="X57" s="156"/>
      <c r="Y57" s="156"/>
      <c r="Z57" s="146"/>
      <c r="AA57" s="146"/>
      <c r="AB57" s="146"/>
      <c r="AC57" s="146"/>
      <c r="AD57" s="146"/>
      <c r="AE57" s="146"/>
      <c r="AF57" s="146"/>
      <c r="AG57" s="146" t="s">
        <v>275</v>
      </c>
      <c r="AH57" s="146"/>
      <c r="AI57" s="146"/>
      <c r="AJ57" s="146"/>
      <c r="AK57" s="146"/>
      <c r="AL57" s="146"/>
      <c r="AM57" s="146"/>
      <c r="AN57" s="146"/>
      <c r="AO57" s="146"/>
      <c r="AP57" s="146"/>
      <c r="AQ57" s="146"/>
      <c r="AR57" s="146"/>
      <c r="AS57" s="146"/>
      <c r="AT57" s="146"/>
      <c r="AU57" s="146"/>
      <c r="AV57" s="146"/>
      <c r="AW57" s="146"/>
      <c r="AX57" s="146"/>
      <c r="AY57" s="146"/>
      <c r="AZ57" s="146"/>
      <c r="BA57" s="182" t="str">
        <f>C57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57" s="146"/>
      <c r="BC57" s="146"/>
      <c r="BD57" s="146"/>
      <c r="BE57" s="146"/>
      <c r="BF57" s="146"/>
      <c r="BG57" s="146"/>
      <c r="BH57" s="146"/>
    </row>
    <row r="58" spans="1:60" outlineLevel="2" x14ac:dyDescent="0.25">
      <c r="A58" s="153"/>
      <c r="B58" s="154"/>
      <c r="C58" s="515" t="s">
        <v>1422</v>
      </c>
      <c r="D58" s="516"/>
      <c r="E58" s="516"/>
      <c r="F58" s="516"/>
      <c r="G58" s="516"/>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185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3" x14ac:dyDescent="0.25">
      <c r="A59" s="153"/>
      <c r="B59" s="154"/>
      <c r="C59" s="515" t="s">
        <v>1423</v>
      </c>
      <c r="D59" s="516"/>
      <c r="E59" s="516"/>
      <c r="F59" s="516"/>
      <c r="G59" s="516"/>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185</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2" x14ac:dyDescent="0.25">
      <c r="A60" s="153"/>
      <c r="B60" s="154"/>
      <c r="C60" s="191" t="s">
        <v>1424</v>
      </c>
      <c r="D60" s="189"/>
      <c r="E60" s="190">
        <v>21</v>
      </c>
      <c r="F60" s="156"/>
      <c r="G60" s="156"/>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271</v>
      </c>
      <c r="AH60" s="146">
        <v>0</v>
      </c>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3" x14ac:dyDescent="0.25">
      <c r="A61" s="153"/>
      <c r="B61" s="154"/>
      <c r="C61" s="191" t="s">
        <v>1425</v>
      </c>
      <c r="D61" s="189"/>
      <c r="E61" s="190">
        <v>146.51</v>
      </c>
      <c r="F61" s="156"/>
      <c r="G61" s="156"/>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271</v>
      </c>
      <c r="AH61" s="146">
        <v>0</v>
      </c>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3" x14ac:dyDescent="0.25">
      <c r="A62" s="153"/>
      <c r="B62" s="154"/>
      <c r="C62" s="191" t="s">
        <v>1426</v>
      </c>
      <c r="D62" s="189"/>
      <c r="E62" s="190">
        <v>14</v>
      </c>
      <c r="F62" s="156"/>
      <c r="G62" s="156"/>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271</v>
      </c>
      <c r="AH62" s="146">
        <v>0</v>
      </c>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1" x14ac:dyDescent="0.25">
      <c r="A63" s="168">
        <v>11</v>
      </c>
      <c r="B63" s="169" t="s">
        <v>1427</v>
      </c>
      <c r="C63" s="184" t="s">
        <v>1428</v>
      </c>
      <c r="D63" s="170" t="s">
        <v>343</v>
      </c>
      <c r="E63" s="171">
        <v>181.51</v>
      </c>
      <c r="F63" s="172"/>
      <c r="G63" s="173">
        <f>ROUND(E63*F63,2)</f>
        <v>0</v>
      </c>
      <c r="H63" s="172"/>
      <c r="I63" s="173">
        <f>ROUND(E63*H63,2)</f>
        <v>0</v>
      </c>
      <c r="J63" s="172"/>
      <c r="K63" s="173">
        <f>ROUND(E63*J63,2)</f>
        <v>0</v>
      </c>
      <c r="L63" s="173">
        <v>21</v>
      </c>
      <c r="M63" s="173">
        <f>G63*(1+L63/100)</f>
        <v>0</v>
      </c>
      <c r="N63" s="171">
        <v>0</v>
      </c>
      <c r="O63" s="171">
        <f>ROUND(E63*N63,2)</f>
        <v>0</v>
      </c>
      <c r="P63" s="171">
        <v>0</v>
      </c>
      <c r="Q63" s="171">
        <f>ROUND(E63*P63,2)</f>
        <v>0</v>
      </c>
      <c r="R63" s="173" t="s">
        <v>323</v>
      </c>
      <c r="S63" s="173" t="s">
        <v>266</v>
      </c>
      <c r="T63" s="174" t="s">
        <v>266</v>
      </c>
      <c r="U63" s="156">
        <v>0.15</v>
      </c>
      <c r="V63" s="156">
        <f>ROUND(E63*U63,2)</f>
        <v>27.23</v>
      </c>
      <c r="W63" s="156"/>
      <c r="X63" s="156" t="s">
        <v>253</v>
      </c>
      <c r="Y63" s="156" t="s">
        <v>182</v>
      </c>
      <c r="Z63" s="146"/>
      <c r="AA63" s="146"/>
      <c r="AB63" s="146"/>
      <c r="AC63" s="146"/>
      <c r="AD63" s="146"/>
      <c r="AE63" s="146"/>
      <c r="AF63" s="146"/>
      <c r="AG63" s="146" t="s">
        <v>267</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ht="21" outlineLevel="2" x14ac:dyDescent="0.25">
      <c r="A64" s="153"/>
      <c r="B64" s="154"/>
      <c r="C64" s="524" t="s">
        <v>790</v>
      </c>
      <c r="D64" s="525"/>
      <c r="E64" s="525"/>
      <c r="F64" s="525"/>
      <c r="G64" s="525"/>
      <c r="H64" s="156"/>
      <c r="I64" s="156"/>
      <c r="J64" s="156"/>
      <c r="K64" s="156"/>
      <c r="L64" s="156"/>
      <c r="M64" s="156"/>
      <c r="N64" s="155"/>
      <c r="O64" s="155"/>
      <c r="P64" s="155"/>
      <c r="Q64" s="155"/>
      <c r="R64" s="156"/>
      <c r="S64" s="156"/>
      <c r="T64" s="156"/>
      <c r="U64" s="156"/>
      <c r="V64" s="156"/>
      <c r="W64" s="156"/>
      <c r="X64" s="156"/>
      <c r="Y64" s="156"/>
      <c r="Z64" s="146"/>
      <c r="AA64" s="146"/>
      <c r="AB64" s="146"/>
      <c r="AC64" s="146"/>
      <c r="AD64" s="146"/>
      <c r="AE64" s="146"/>
      <c r="AF64" s="146"/>
      <c r="AG64" s="146" t="s">
        <v>275</v>
      </c>
      <c r="AH64" s="146"/>
      <c r="AI64" s="146"/>
      <c r="AJ64" s="146"/>
      <c r="AK64" s="146"/>
      <c r="AL64" s="146"/>
      <c r="AM64" s="146"/>
      <c r="AN64" s="146"/>
      <c r="AO64" s="146"/>
      <c r="AP64" s="146"/>
      <c r="AQ64" s="146"/>
      <c r="AR64" s="146"/>
      <c r="AS64" s="146"/>
      <c r="AT64" s="146"/>
      <c r="AU64" s="146"/>
      <c r="AV64" s="146"/>
      <c r="AW64" s="146"/>
      <c r="AX64" s="146"/>
      <c r="AY64" s="146"/>
      <c r="AZ64" s="146"/>
      <c r="BA64" s="182" t="str">
        <f>C64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64" s="146"/>
      <c r="BC64" s="146"/>
      <c r="BD64" s="146"/>
      <c r="BE64" s="146"/>
      <c r="BF64" s="146"/>
      <c r="BG64" s="146"/>
      <c r="BH64" s="146"/>
    </row>
    <row r="65" spans="1:60" outlineLevel="2" x14ac:dyDescent="0.25">
      <c r="A65" s="153"/>
      <c r="B65" s="154"/>
      <c r="C65" s="191" t="s">
        <v>1429</v>
      </c>
      <c r="D65" s="189"/>
      <c r="E65" s="190">
        <v>181.51</v>
      </c>
      <c r="F65" s="156"/>
      <c r="G65" s="156"/>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271</v>
      </c>
      <c r="AH65" s="146">
        <v>5</v>
      </c>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68">
        <v>12</v>
      </c>
      <c r="B66" s="169" t="s">
        <v>803</v>
      </c>
      <c r="C66" s="184" t="s">
        <v>804</v>
      </c>
      <c r="D66" s="170" t="s">
        <v>343</v>
      </c>
      <c r="E66" s="171">
        <v>62.79</v>
      </c>
      <c r="F66" s="172"/>
      <c r="G66" s="173">
        <f>ROUND(E66*F66,2)</f>
        <v>0</v>
      </c>
      <c r="H66" s="172"/>
      <c r="I66" s="173">
        <f>ROUND(E66*H66,2)</f>
        <v>0</v>
      </c>
      <c r="J66" s="172"/>
      <c r="K66" s="173">
        <f>ROUND(E66*J66,2)</f>
        <v>0</v>
      </c>
      <c r="L66" s="173">
        <v>21</v>
      </c>
      <c r="M66" s="173">
        <f>G66*(1+L66/100)</f>
        <v>0</v>
      </c>
      <c r="N66" s="171">
        <v>0</v>
      </c>
      <c r="O66" s="171">
        <f>ROUND(E66*N66,2)</f>
        <v>0</v>
      </c>
      <c r="P66" s="171">
        <v>0</v>
      </c>
      <c r="Q66" s="171">
        <f>ROUND(E66*P66,2)</f>
        <v>0</v>
      </c>
      <c r="R66" s="173" t="s">
        <v>323</v>
      </c>
      <c r="S66" s="173" t="s">
        <v>266</v>
      </c>
      <c r="T66" s="174" t="s">
        <v>266</v>
      </c>
      <c r="U66" s="156">
        <v>0.5</v>
      </c>
      <c r="V66" s="156">
        <f>ROUND(E66*U66,2)</f>
        <v>31.4</v>
      </c>
      <c r="W66" s="156"/>
      <c r="X66" s="156" t="s">
        <v>253</v>
      </c>
      <c r="Y66" s="156" t="s">
        <v>182</v>
      </c>
      <c r="Z66" s="146"/>
      <c r="AA66" s="146"/>
      <c r="AB66" s="146"/>
      <c r="AC66" s="146"/>
      <c r="AD66" s="146"/>
      <c r="AE66" s="146"/>
      <c r="AF66" s="146"/>
      <c r="AG66" s="146" t="s">
        <v>267</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ht="21" outlineLevel="2" x14ac:dyDescent="0.25">
      <c r="A67" s="153"/>
      <c r="B67" s="154"/>
      <c r="C67" s="524" t="s">
        <v>790</v>
      </c>
      <c r="D67" s="525"/>
      <c r="E67" s="525"/>
      <c r="F67" s="525"/>
      <c r="G67" s="525"/>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275</v>
      </c>
      <c r="AH67" s="146"/>
      <c r="AI67" s="146"/>
      <c r="AJ67" s="146"/>
      <c r="AK67" s="146"/>
      <c r="AL67" s="146"/>
      <c r="AM67" s="146"/>
      <c r="AN67" s="146"/>
      <c r="AO67" s="146"/>
      <c r="AP67" s="146"/>
      <c r="AQ67" s="146"/>
      <c r="AR67" s="146"/>
      <c r="AS67" s="146"/>
      <c r="AT67" s="146"/>
      <c r="AU67" s="146"/>
      <c r="AV67" s="146"/>
      <c r="AW67" s="146"/>
      <c r="AX67" s="146"/>
      <c r="AY67" s="146"/>
      <c r="AZ67" s="146"/>
      <c r="BA67" s="182" t="str">
        <f>C67</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67" s="146"/>
      <c r="BC67" s="146"/>
      <c r="BD67" s="146"/>
      <c r="BE67" s="146"/>
      <c r="BF67" s="146"/>
      <c r="BG67" s="146"/>
      <c r="BH67" s="146"/>
    </row>
    <row r="68" spans="1:60" outlineLevel="2" x14ac:dyDescent="0.25">
      <c r="A68" s="153"/>
      <c r="B68" s="154"/>
      <c r="C68" s="515" t="s">
        <v>1430</v>
      </c>
      <c r="D68" s="516"/>
      <c r="E68" s="516"/>
      <c r="F68" s="516"/>
      <c r="G68" s="516"/>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185</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2" x14ac:dyDescent="0.25">
      <c r="A69" s="153"/>
      <c r="B69" s="154"/>
      <c r="C69" s="191" t="s">
        <v>1431</v>
      </c>
      <c r="D69" s="189"/>
      <c r="E69" s="190">
        <v>62.79</v>
      </c>
      <c r="F69" s="156"/>
      <c r="G69" s="156"/>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271</v>
      </c>
      <c r="AH69" s="146">
        <v>0</v>
      </c>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1" x14ac:dyDescent="0.25">
      <c r="A70" s="168">
        <v>13</v>
      </c>
      <c r="B70" s="169" t="s">
        <v>373</v>
      </c>
      <c r="C70" s="184" t="s">
        <v>374</v>
      </c>
      <c r="D70" s="170" t="s">
        <v>343</v>
      </c>
      <c r="E70" s="171">
        <v>44.582000000000001</v>
      </c>
      <c r="F70" s="172"/>
      <c r="G70" s="173">
        <f>ROUND(E70*F70,2)</f>
        <v>0</v>
      </c>
      <c r="H70" s="172"/>
      <c r="I70" s="173">
        <f>ROUND(E70*H70,2)</f>
        <v>0</v>
      </c>
      <c r="J70" s="172"/>
      <c r="K70" s="173">
        <f>ROUND(E70*J70,2)</f>
        <v>0</v>
      </c>
      <c r="L70" s="173">
        <v>21</v>
      </c>
      <c r="M70" s="173">
        <f>G70*(1+L70/100)</f>
        <v>0</v>
      </c>
      <c r="N70" s="171">
        <v>0</v>
      </c>
      <c r="O70" s="171">
        <f>ROUND(E70*N70,2)</f>
        <v>0</v>
      </c>
      <c r="P70" s="171">
        <v>0</v>
      </c>
      <c r="Q70" s="171">
        <f>ROUND(E70*P70,2)</f>
        <v>0</v>
      </c>
      <c r="R70" s="173" t="s">
        <v>323</v>
      </c>
      <c r="S70" s="173" t="s">
        <v>266</v>
      </c>
      <c r="T70" s="174" t="s">
        <v>266</v>
      </c>
      <c r="U70" s="156">
        <v>0.01</v>
      </c>
      <c r="V70" s="156">
        <f>ROUND(E70*U70,2)</f>
        <v>0.45</v>
      </c>
      <c r="W70" s="156"/>
      <c r="X70" s="156" t="s">
        <v>253</v>
      </c>
      <c r="Y70" s="156" t="s">
        <v>182</v>
      </c>
      <c r="Z70" s="146"/>
      <c r="AA70" s="146"/>
      <c r="AB70" s="146"/>
      <c r="AC70" s="146"/>
      <c r="AD70" s="146"/>
      <c r="AE70" s="146"/>
      <c r="AF70" s="146"/>
      <c r="AG70" s="146" t="s">
        <v>267</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2" x14ac:dyDescent="0.25">
      <c r="A71" s="153"/>
      <c r="B71" s="154"/>
      <c r="C71" s="524" t="s">
        <v>375</v>
      </c>
      <c r="D71" s="525"/>
      <c r="E71" s="525"/>
      <c r="F71" s="525"/>
      <c r="G71" s="525"/>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275</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2" x14ac:dyDescent="0.25">
      <c r="A72" s="153"/>
      <c r="B72" s="154"/>
      <c r="C72" s="191" t="s">
        <v>1432</v>
      </c>
      <c r="D72" s="189"/>
      <c r="E72" s="190">
        <v>222.91</v>
      </c>
      <c r="F72" s="156"/>
      <c r="G72" s="156"/>
      <c r="H72" s="156"/>
      <c r="I72" s="156"/>
      <c r="J72" s="156"/>
      <c r="K72" s="156"/>
      <c r="L72" s="156"/>
      <c r="M72" s="156"/>
      <c r="N72" s="155"/>
      <c r="O72" s="155"/>
      <c r="P72" s="155"/>
      <c r="Q72" s="155"/>
      <c r="R72" s="156"/>
      <c r="S72" s="156"/>
      <c r="T72" s="156"/>
      <c r="U72" s="156"/>
      <c r="V72" s="156"/>
      <c r="W72" s="156"/>
      <c r="X72" s="156"/>
      <c r="Y72" s="156"/>
      <c r="Z72" s="146"/>
      <c r="AA72" s="146"/>
      <c r="AB72" s="146"/>
      <c r="AC72" s="146"/>
      <c r="AD72" s="146"/>
      <c r="AE72" s="146"/>
      <c r="AF72" s="146"/>
      <c r="AG72" s="146" t="s">
        <v>271</v>
      </c>
      <c r="AH72" s="146">
        <v>0</v>
      </c>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3" x14ac:dyDescent="0.25">
      <c r="A73" s="153"/>
      <c r="B73" s="154"/>
      <c r="C73" s="191" t="s">
        <v>1433</v>
      </c>
      <c r="D73" s="189"/>
      <c r="E73" s="190">
        <v>-178.328</v>
      </c>
      <c r="F73" s="156"/>
      <c r="G73" s="156"/>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271</v>
      </c>
      <c r="AH73" s="146">
        <v>0</v>
      </c>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1" x14ac:dyDescent="0.25">
      <c r="A74" s="168">
        <v>14</v>
      </c>
      <c r="B74" s="169" t="s">
        <v>866</v>
      </c>
      <c r="C74" s="184" t="s">
        <v>867</v>
      </c>
      <c r="D74" s="170" t="s">
        <v>343</v>
      </c>
      <c r="E74" s="171">
        <v>62.79</v>
      </c>
      <c r="F74" s="172"/>
      <c r="G74" s="173">
        <f>ROUND(E74*F74,2)</f>
        <v>0</v>
      </c>
      <c r="H74" s="172"/>
      <c r="I74" s="173">
        <f>ROUND(E74*H74,2)</f>
        <v>0</v>
      </c>
      <c r="J74" s="172"/>
      <c r="K74" s="173">
        <f>ROUND(E74*J74,2)</f>
        <v>0</v>
      </c>
      <c r="L74" s="173">
        <v>21</v>
      </c>
      <c r="M74" s="173">
        <f>G74*(1+L74/100)</f>
        <v>0</v>
      </c>
      <c r="N74" s="171">
        <v>0</v>
      </c>
      <c r="O74" s="171">
        <f>ROUND(E74*N74,2)</f>
        <v>0</v>
      </c>
      <c r="P74" s="171">
        <v>0</v>
      </c>
      <c r="Q74" s="171">
        <f>ROUND(E74*P74,2)</f>
        <v>0</v>
      </c>
      <c r="R74" s="173" t="s">
        <v>323</v>
      </c>
      <c r="S74" s="173" t="s">
        <v>266</v>
      </c>
      <c r="T74" s="174" t="s">
        <v>266</v>
      </c>
      <c r="U74" s="156">
        <v>1.2E-2</v>
      </c>
      <c r="V74" s="156">
        <f>ROUND(E74*U74,2)</f>
        <v>0.75</v>
      </c>
      <c r="W74" s="156"/>
      <c r="X74" s="156" t="s">
        <v>253</v>
      </c>
      <c r="Y74" s="156" t="s">
        <v>182</v>
      </c>
      <c r="Z74" s="146"/>
      <c r="AA74" s="146"/>
      <c r="AB74" s="146"/>
      <c r="AC74" s="146"/>
      <c r="AD74" s="146"/>
      <c r="AE74" s="146"/>
      <c r="AF74" s="146"/>
      <c r="AG74" s="146" t="s">
        <v>267</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2" x14ac:dyDescent="0.25">
      <c r="A75" s="153"/>
      <c r="B75" s="154"/>
      <c r="C75" s="524" t="s">
        <v>375</v>
      </c>
      <c r="D75" s="525"/>
      <c r="E75" s="525"/>
      <c r="F75" s="525"/>
      <c r="G75" s="525"/>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275</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2" x14ac:dyDescent="0.25">
      <c r="A76" s="153"/>
      <c r="B76" s="154"/>
      <c r="C76" s="191" t="s">
        <v>1434</v>
      </c>
      <c r="D76" s="189"/>
      <c r="E76" s="190">
        <v>62.79</v>
      </c>
      <c r="F76" s="156"/>
      <c r="G76" s="156"/>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271</v>
      </c>
      <c r="AH76" s="146">
        <v>5</v>
      </c>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1" x14ac:dyDescent="0.25">
      <c r="A77" s="168">
        <v>15</v>
      </c>
      <c r="B77" s="169" t="s">
        <v>877</v>
      </c>
      <c r="C77" s="184" t="s">
        <v>878</v>
      </c>
      <c r="D77" s="170" t="s">
        <v>343</v>
      </c>
      <c r="E77" s="171">
        <v>178.328</v>
      </c>
      <c r="F77" s="172"/>
      <c r="G77" s="173">
        <f>ROUND(E77*F77,2)</f>
        <v>0</v>
      </c>
      <c r="H77" s="172"/>
      <c r="I77" s="173">
        <f>ROUND(E77*H77,2)</f>
        <v>0</v>
      </c>
      <c r="J77" s="172"/>
      <c r="K77" s="173">
        <f>ROUND(E77*J77,2)</f>
        <v>0</v>
      </c>
      <c r="L77" s="173">
        <v>21</v>
      </c>
      <c r="M77" s="173">
        <f>G77*(1+L77/100)</f>
        <v>0</v>
      </c>
      <c r="N77" s="171">
        <v>0</v>
      </c>
      <c r="O77" s="171">
        <f>ROUND(E77*N77,2)</f>
        <v>0</v>
      </c>
      <c r="P77" s="171">
        <v>0</v>
      </c>
      <c r="Q77" s="171">
        <f>ROUND(E77*P77,2)</f>
        <v>0</v>
      </c>
      <c r="R77" s="173" t="s">
        <v>323</v>
      </c>
      <c r="S77" s="173" t="s">
        <v>266</v>
      </c>
      <c r="T77" s="174" t="s">
        <v>266</v>
      </c>
      <c r="U77" s="156">
        <v>0</v>
      </c>
      <c r="V77" s="156">
        <f>ROUND(E77*U77,2)</f>
        <v>0</v>
      </c>
      <c r="W77" s="156"/>
      <c r="X77" s="156" t="s">
        <v>253</v>
      </c>
      <c r="Y77" s="156" t="s">
        <v>182</v>
      </c>
      <c r="Z77" s="146"/>
      <c r="AA77" s="146"/>
      <c r="AB77" s="146"/>
      <c r="AC77" s="146"/>
      <c r="AD77" s="146"/>
      <c r="AE77" s="146"/>
      <c r="AF77" s="146"/>
      <c r="AG77" s="146" t="s">
        <v>267</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2" x14ac:dyDescent="0.25">
      <c r="A78" s="153"/>
      <c r="B78" s="154"/>
      <c r="C78" s="524" t="s">
        <v>879</v>
      </c>
      <c r="D78" s="525"/>
      <c r="E78" s="525"/>
      <c r="F78" s="525"/>
      <c r="G78" s="525"/>
      <c r="H78" s="156"/>
      <c r="I78" s="156"/>
      <c r="J78" s="156"/>
      <c r="K78" s="156"/>
      <c r="L78" s="156"/>
      <c r="M78" s="156"/>
      <c r="N78" s="155"/>
      <c r="O78" s="155"/>
      <c r="P78" s="155"/>
      <c r="Q78" s="155"/>
      <c r="R78" s="156"/>
      <c r="S78" s="156"/>
      <c r="T78" s="156"/>
      <c r="U78" s="156"/>
      <c r="V78" s="156"/>
      <c r="W78" s="156"/>
      <c r="X78" s="156"/>
      <c r="Y78" s="156"/>
      <c r="Z78" s="146"/>
      <c r="AA78" s="146"/>
      <c r="AB78" s="146"/>
      <c r="AC78" s="146"/>
      <c r="AD78" s="146"/>
      <c r="AE78" s="146"/>
      <c r="AF78" s="146"/>
      <c r="AG78" s="146" t="s">
        <v>275</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2" x14ac:dyDescent="0.25">
      <c r="A79" s="153"/>
      <c r="B79" s="154"/>
      <c r="C79" s="191" t="s">
        <v>1435</v>
      </c>
      <c r="D79" s="189"/>
      <c r="E79" s="190">
        <v>16.8</v>
      </c>
      <c r="F79" s="156"/>
      <c r="G79" s="156"/>
      <c r="H79" s="156"/>
      <c r="I79" s="156"/>
      <c r="J79" s="156"/>
      <c r="K79" s="156"/>
      <c r="L79" s="156"/>
      <c r="M79" s="156"/>
      <c r="N79" s="155"/>
      <c r="O79" s="155"/>
      <c r="P79" s="155"/>
      <c r="Q79" s="155"/>
      <c r="R79" s="156"/>
      <c r="S79" s="156"/>
      <c r="T79" s="156"/>
      <c r="U79" s="156"/>
      <c r="V79" s="156"/>
      <c r="W79" s="156"/>
      <c r="X79" s="156"/>
      <c r="Y79" s="156"/>
      <c r="Z79" s="146"/>
      <c r="AA79" s="146"/>
      <c r="AB79" s="146"/>
      <c r="AC79" s="146"/>
      <c r="AD79" s="146"/>
      <c r="AE79" s="146"/>
      <c r="AF79" s="146"/>
      <c r="AG79" s="146" t="s">
        <v>271</v>
      </c>
      <c r="AH79" s="146">
        <v>0</v>
      </c>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3" x14ac:dyDescent="0.25">
      <c r="A80" s="153"/>
      <c r="B80" s="154"/>
      <c r="C80" s="191" t="s">
        <v>1436</v>
      </c>
      <c r="D80" s="189"/>
      <c r="E80" s="190">
        <v>117.208</v>
      </c>
      <c r="F80" s="156"/>
      <c r="G80" s="156"/>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271</v>
      </c>
      <c r="AH80" s="146">
        <v>0</v>
      </c>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3" x14ac:dyDescent="0.25">
      <c r="A81" s="153"/>
      <c r="B81" s="154"/>
      <c r="C81" s="191" t="s">
        <v>1437</v>
      </c>
      <c r="D81" s="189"/>
      <c r="E81" s="190">
        <v>11.2</v>
      </c>
      <c r="F81" s="156"/>
      <c r="G81" s="156"/>
      <c r="H81" s="156"/>
      <c r="I81" s="156"/>
      <c r="J81" s="156"/>
      <c r="K81" s="156"/>
      <c r="L81" s="156"/>
      <c r="M81" s="156"/>
      <c r="N81" s="155"/>
      <c r="O81" s="155"/>
      <c r="P81" s="155"/>
      <c r="Q81" s="155"/>
      <c r="R81" s="156"/>
      <c r="S81" s="156"/>
      <c r="T81" s="156"/>
      <c r="U81" s="156"/>
      <c r="V81" s="156"/>
      <c r="W81" s="156"/>
      <c r="X81" s="156"/>
      <c r="Y81" s="156"/>
      <c r="Z81" s="146"/>
      <c r="AA81" s="146"/>
      <c r="AB81" s="146"/>
      <c r="AC81" s="146"/>
      <c r="AD81" s="146"/>
      <c r="AE81" s="146"/>
      <c r="AF81" s="146"/>
      <c r="AG81" s="146" t="s">
        <v>271</v>
      </c>
      <c r="AH81" s="146">
        <v>0</v>
      </c>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3" x14ac:dyDescent="0.25">
      <c r="A82" s="153"/>
      <c r="B82" s="154"/>
      <c r="C82" s="191" t="s">
        <v>1438</v>
      </c>
      <c r="D82" s="189"/>
      <c r="E82" s="190">
        <v>33.119999999999997</v>
      </c>
      <c r="F82" s="156"/>
      <c r="G82" s="156"/>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271</v>
      </c>
      <c r="AH82" s="146">
        <v>0</v>
      </c>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68">
        <v>16</v>
      </c>
      <c r="B83" s="169" t="s">
        <v>410</v>
      </c>
      <c r="C83" s="184" t="s">
        <v>411</v>
      </c>
      <c r="D83" s="170" t="s">
        <v>343</v>
      </c>
      <c r="E83" s="171">
        <v>44.582000000000001</v>
      </c>
      <c r="F83" s="172"/>
      <c r="G83" s="173">
        <f>ROUND(E83*F83,2)</f>
        <v>0</v>
      </c>
      <c r="H83" s="172"/>
      <c r="I83" s="173">
        <f>ROUND(E83*H83,2)</f>
        <v>0</v>
      </c>
      <c r="J83" s="172"/>
      <c r="K83" s="173">
        <f>ROUND(E83*J83,2)</f>
        <v>0</v>
      </c>
      <c r="L83" s="173">
        <v>21</v>
      </c>
      <c r="M83" s="173">
        <f>G83*(1+L83/100)</f>
        <v>0</v>
      </c>
      <c r="N83" s="171">
        <v>0</v>
      </c>
      <c r="O83" s="171">
        <f>ROUND(E83*N83,2)</f>
        <v>0</v>
      </c>
      <c r="P83" s="171">
        <v>0</v>
      </c>
      <c r="Q83" s="171">
        <f>ROUND(E83*P83,2)</f>
        <v>0</v>
      </c>
      <c r="R83" s="173" t="s">
        <v>323</v>
      </c>
      <c r="S83" s="173" t="s">
        <v>266</v>
      </c>
      <c r="T83" s="174" t="s">
        <v>266</v>
      </c>
      <c r="U83" s="156">
        <v>0</v>
      </c>
      <c r="V83" s="156">
        <f>ROUND(E83*U83,2)</f>
        <v>0</v>
      </c>
      <c r="W83" s="156"/>
      <c r="X83" s="156" t="s">
        <v>253</v>
      </c>
      <c r="Y83" s="156" t="s">
        <v>182</v>
      </c>
      <c r="Z83" s="146"/>
      <c r="AA83" s="146"/>
      <c r="AB83" s="146"/>
      <c r="AC83" s="146"/>
      <c r="AD83" s="146"/>
      <c r="AE83" s="146"/>
      <c r="AF83" s="146"/>
      <c r="AG83" s="146" t="s">
        <v>254</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2" x14ac:dyDescent="0.25">
      <c r="A84" s="153"/>
      <c r="B84" s="154"/>
      <c r="C84" s="191" t="s">
        <v>1439</v>
      </c>
      <c r="D84" s="189"/>
      <c r="E84" s="190">
        <v>44.582000000000001</v>
      </c>
      <c r="F84" s="156"/>
      <c r="G84" s="156"/>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271</v>
      </c>
      <c r="AH84" s="146">
        <v>5</v>
      </c>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68">
        <v>17</v>
      </c>
      <c r="B85" s="169" t="s">
        <v>899</v>
      </c>
      <c r="C85" s="184" t="s">
        <v>900</v>
      </c>
      <c r="D85" s="170" t="s">
        <v>343</v>
      </c>
      <c r="E85" s="171">
        <v>62.79</v>
      </c>
      <c r="F85" s="172"/>
      <c r="G85" s="173">
        <f>ROUND(E85*F85,2)</f>
        <v>0</v>
      </c>
      <c r="H85" s="172"/>
      <c r="I85" s="173">
        <f>ROUND(E85*H85,2)</f>
        <v>0</v>
      </c>
      <c r="J85" s="172"/>
      <c r="K85" s="173">
        <f>ROUND(E85*J85,2)</f>
        <v>0</v>
      </c>
      <c r="L85" s="173">
        <v>21</v>
      </c>
      <c r="M85" s="173">
        <f>G85*(1+L85/100)</f>
        <v>0</v>
      </c>
      <c r="N85" s="171">
        <v>0</v>
      </c>
      <c r="O85" s="171">
        <f>ROUND(E85*N85,2)</f>
        <v>0</v>
      </c>
      <c r="P85" s="171">
        <v>0</v>
      </c>
      <c r="Q85" s="171">
        <f>ROUND(E85*P85,2)</f>
        <v>0</v>
      </c>
      <c r="R85" s="173" t="s">
        <v>323</v>
      </c>
      <c r="S85" s="173" t="s">
        <v>266</v>
      </c>
      <c r="T85" s="174" t="s">
        <v>266</v>
      </c>
      <c r="U85" s="156">
        <v>0</v>
      </c>
      <c r="V85" s="156">
        <f>ROUND(E85*U85,2)</f>
        <v>0</v>
      </c>
      <c r="W85" s="156"/>
      <c r="X85" s="156" t="s">
        <v>253</v>
      </c>
      <c r="Y85" s="156" t="s">
        <v>182</v>
      </c>
      <c r="Z85" s="146"/>
      <c r="AA85" s="146"/>
      <c r="AB85" s="146"/>
      <c r="AC85" s="146"/>
      <c r="AD85" s="146"/>
      <c r="AE85" s="146"/>
      <c r="AF85" s="146"/>
      <c r="AG85" s="146" t="s">
        <v>254</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2" x14ac:dyDescent="0.25">
      <c r="A86" s="153"/>
      <c r="B86" s="154"/>
      <c r="C86" s="191" t="s">
        <v>1434</v>
      </c>
      <c r="D86" s="189"/>
      <c r="E86" s="190">
        <v>62.79</v>
      </c>
      <c r="F86" s="156"/>
      <c r="G86" s="156"/>
      <c r="H86" s="156"/>
      <c r="I86" s="156"/>
      <c r="J86" s="156"/>
      <c r="K86" s="156"/>
      <c r="L86" s="156"/>
      <c r="M86" s="156"/>
      <c r="N86" s="155"/>
      <c r="O86" s="155"/>
      <c r="P86" s="155"/>
      <c r="Q86" s="155"/>
      <c r="R86" s="156"/>
      <c r="S86" s="156"/>
      <c r="T86" s="156"/>
      <c r="U86" s="156"/>
      <c r="V86" s="156"/>
      <c r="W86" s="156"/>
      <c r="X86" s="156"/>
      <c r="Y86" s="156"/>
      <c r="Z86" s="146"/>
      <c r="AA86" s="146"/>
      <c r="AB86" s="146"/>
      <c r="AC86" s="146"/>
      <c r="AD86" s="146"/>
      <c r="AE86" s="146"/>
      <c r="AF86" s="146"/>
      <c r="AG86" s="146" t="s">
        <v>271</v>
      </c>
      <c r="AH86" s="146">
        <v>5</v>
      </c>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1" x14ac:dyDescent="0.25">
      <c r="A87" s="168">
        <v>18</v>
      </c>
      <c r="B87" s="169" t="s">
        <v>603</v>
      </c>
      <c r="C87" s="184" t="s">
        <v>604</v>
      </c>
      <c r="D87" s="170" t="s">
        <v>343</v>
      </c>
      <c r="E87" s="171">
        <v>62.01</v>
      </c>
      <c r="F87" s="172"/>
      <c r="G87" s="173">
        <f>ROUND(E87*F87,2)</f>
        <v>0</v>
      </c>
      <c r="H87" s="172"/>
      <c r="I87" s="173">
        <f>ROUND(E87*H87,2)</f>
        <v>0</v>
      </c>
      <c r="J87" s="172"/>
      <c r="K87" s="173">
        <f>ROUND(E87*J87,2)</f>
        <v>0</v>
      </c>
      <c r="L87" s="173">
        <v>21</v>
      </c>
      <c r="M87" s="173">
        <f>G87*(1+L87/100)</f>
        <v>0</v>
      </c>
      <c r="N87" s="171">
        <v>0</v>
      </c>
      <c r="O87" s="171">
        <f>ROUND(E87*N87,2)</f>
        <v>0</v>
      </c>
      <c r="P87" s="171">
        <v>0</v>
      </c>
      <c r="Q87" s="171">
        <f>ROUND(E87*P87,2)</f>
        <v>0</v>
      </c>
      <c r="R87" s="173" t="s">
        <v>424</v>
      </c>
      <c r="S87" s="173" t="s">
        <v>266</v>
      </c>
      <c r="T87" s="174" t="s">
        <v>266</v>
      </c>
      <c r="U87" s="156">
        <v>0</v>
      </c>
      <c r="V87" s="156">
        <f>ROUND(E87*U87,2)</f>
        <v>0</v>
      </c>
      <c r="W87" s="156"/>
      <c r="X87" s="156" t="s">
        <v>258</v>
      </c>
      <c r="Y87" s="156" t="s">
        <v>182</v>
      </c>
      <c r="Z87" s="146"/>
      <c r="AA87" s="146"/>
      <c r="AB87" s="146"/>
      <c r="AC87" s="146"/>
      <c r="AD87" s="146"/>
      <c r="AE87" s="146"/>
      <c r="AF87" s="146"/>
      <c r="AG87" s="146" t="s">
        <v>259</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2" x14ac:dyDescent="0.25">
      <c r="A88" s="153"/>
      <c r="B88" s="154"/>
      <c r="C88" s="524" t="s">
        <v>605</v>
      </c>
      <c r="D88" s="525"/>
      <c r="E88" s="525"/>
      <c r="F88" s="525"/>
      <c r="G88" s="525"/>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275</v>
      </c>
      <c r="AH88" s="146"/>
      <c r="AI88" s="146"/>
      <c r="AJ88" s="146"/>
      <c r="AK88" s="146"/>
      <c r="AL88" s="146"/>
      <c r="AM88" s="146"/>
      <c r="AN88" s="146"/>
      <c r="AO88" s="146"/>
      <c r="AP88" s="146"/>
      <c r="AQ88" s="146"/>
      <c r="AR88" s="146"/>
      <c r="AS88" s="146"/>
      <c r="AT88" s="146"/>
      <c r="AU88" s="146"/>
      <c r="AV88" s="146"/>
      <c r="AW88" s="146"/>
      <c r="AX88" s="146"/>
      <c r="AY88" s="146"/>
      <c r="AZ88" s="146"/>
      <c r="BA88" s="182" t="str">
        <f>C88</f>
        <v>popř. lesní půdy s naložením, vodorovným přemístěním a složením na hromady nebo se zpětným přemístěním a rozprostřením.</v>
      </c>
      <c r="BB88" s="146"/>
      <c r="BC88" s="146"/>
      <c r="BD88" s="146"/>
      <c r="BE88" s="146"/>
      <c r="BF88" s="146"/>
      <c r="BG88" s="146"/>
      <c r="BH88" s="146"/>
    </row>
    <row r="89" spans="1:60" outlineLevel="2" x14ac:dyDescent="0.25">
      <c r="A89" s="153"/>
      <c r="B89" s="154"/>
      <c r="C89" s="191" t="s">
        <v>1440</v>
      </c>
      <c r="D89" s="189"/>
      <c r="E89" s="190">
        <v>8.7750000000000004</v>
      </c>
      <c r="F89" s="156"/>
      <c r="G89" s="156"/>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271</v>
      </c>
      <c r="AH89" s="146">
        <v>0</v>
      </c>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3" x14ac:dyDescent="0.25">
      <c r="A90" s="153"/>
      <c r="B90" s="154"/>
      <c r="C90" s="191" t="s">
        <v>1441</v>
      </c>
      <c r="D90" s="189"/>
      <c r="E90" s="190">
        <v>26.73</v>
      </c>
      <c r="F90" s="156"/>
      <c r="G90" s="156"/>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271</v>
      </c>
      <c r="AH90" s="146">
        <v>0</v>
      </c>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3" x14ac:dyDescent="0.25">
      <c r="A91" s="153"/>
      <c r="B91" s="154"/>
      <c r="C91" s="191" t="s">
        <v>1442</v>
      </c>
      <c r="D91" s="189"/>
      <c r="E91" s="190">
        <v>9</v>
      </c>
      <c r="F91" s="156"/>
      <c r="G91" s="156"/>
      <c r="H91" s="156"/>
      <c r="I91" s="156"/>
      <c r="J91" s="156"/>
      <c r="K91" s="156"/>
      <c r="L91" s="156"/>
      <c r="M91" s="156"/>
      <c r="N91" s="155"/>
      <c r="O91" s="155"/>
      <c r="P91" s="155"/>
      <c r="Q91" s="155"/>
      <c r="R91" s="156"/>
      <c r="S91" s="156"/>
      <c r="T91" s="156"/>
      <c r="U91" s="156"/>
      <c r="V91" s="156"/>
      <c r="W91" s="156"/>
      <c r="X91" s="156"/>
      <c r="Y91" s="156"/>
      <c r="Z91" s="146"/>
      <c r="AA91" s="146"/>
      <c r="AB91" s="146"/>
      <c r="AC91" s="146"/>
      <c r="AD91" s="146"/>
      <c r="AE91" s="146"/>
      <c r="AF91" s="146"/>
      <c r="AG91" s="146" t="s">
        <v>271</v>
      </c>
      <c r="AH91" s="146">
        <v>0</v>
      </c>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3" x14ac:dyDescent="0.25">
      <c r="A92" s="153"/>
      <c r="B92" s="154"/>
      <c r="C92" s="191" t="s">
        <v>1443</v>
      </c>
      <c r="D92" s="189"/>
      <c r="E92" s="190">
        <v>17.504999999999999</v>
      </c>
      <c r="F92" s="156"/>
      <c r="G92" s="156"/>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271</v>
      </c>
      <c r="AH92" s="146">
        <v>0</v>
      </c>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ht="20.399999999999999" outlineLevel="1" x14ac:dyDescent="0.25">
      <c r="A93" s="168">
        <v>19</v>
      </c>
      <c r="B93" s="169" t="s">
        <v>607</v>
      </c>
      <c r="C93" s="184" t="s">
        <v>608</v>
      </c>
      <c r="D93" s="170" t="s">
        <v>264</v>
      </c>
      <c r="E93" s="171">
        <v>413.4</v>
      </c>
      <c r="F93" s="172"/>
      <c r="G93" s="173">
        <f>ROUND(E93*F93,2)</f>
        <v>0</v>
      </c>
      <c r="H93" s="172"/>
      <c r="I93" s="173">
        <f>ROUND(E93*H93,2)</f>
        <v>0</v>
      </c>
      <c r="J93" s="172"/>
      <c r="K93" s="173">
        <f>ROUND(E93*J93,2)</f>
        <v>0</v>
      </c>
      <c r="L93" s="173">
        <v>21</v>
      </c>
      <c r="M93" s="173">
        <f>G93*(1+L93/100)</f>
        <v>0</v>
      </c>
      <c r="N93" s="171">
        <v>3.0000000000000001E-5</v>
      </c>
      <c r="O93" s="171">
        <f>ROUND(E93*N93,2)</f>
        <v>0.01</v>
      </c>
      <c r="P93" s="171">
        <v>0</v>
      </c>
      <c r="Q93" s="171">
        <f>ROUND(E93*P93,2)</f>
        <v>0</v>
      </c>
      <c r="R93" s="173" t="s">
        <v>424</v>
      </c>
      <c r="S93" s="173" t="s">
        <v>266</v>
      </c>
      <c r="T93" s="174" t="s">
        <v>266</v>
      </c>
      <c r="U93" s="156">
        <v>0</v>
      </c>
      <c r="V93" s="156">
        <f>ROUND(E93*U93,2)</f>
        <v>0</v>
      </c>
      <c r="W93" s="156"/>
      <c r="X93" s="156" t="s">
        <v>258</v>
      </c>
      <c r="Y93" s="156" t="s">
        <v>182</v>
      </c>
      <c r="Z93" s="146"/>
      <c r="AA93" s="146"/>
      <c r="AB93" s="146"/>
      <c r="AC93" s="146"/>
      <c r="AD93" s="146"/>
      <c r="AE93" s="146"/>
      <c r="AF93" s="146"/>
      <c r="AG93" s="146" t="s">
        <v>259</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2" x14ac:dyDescent="0.25">
      <c r="A94" s="153"/>
      <c r="B94" s="154"/>
      <c r="C94" s="524" t="s">
        <v>609</v>
      </c>
      <c r="D94" s="525"/>
      <c r="E94" s="525"/>
      <c r="F94" s="525"/>
      <c r="G94" s="525"/>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275</v>
      </c>
      <c r="AH94" s="146"/>
      <c r="AI94" s="146"/>
      <c r="AJ94" s="146"/>
      <c r="AK94" s="146"/>
      <c r="AL94" s="146"/>
      <c r="AM94" s="146"/>
      <c r="AN94" s="146"/>
      <c r="AO94" s="146"/>
      <c r="AP94" s="146"/>
      <c r="AQ94" s="146"/>
      <c r="AR94" s="146"/>
      <c r="AS94" s="146"/>
      <c r="AT94" s="146"/>
      <c r="AU94" s="146"/>
      <c r="AV94" s="146"/>
      <c r="AW94" s="146"/>
      <c r="AX94" s="146"/>
      <c r="AY94" s="146"/>
      <c r="AZ94" s="146"/>
      <c r="BA94" s="182" t="str">
        <f>C94</f>
        <v>vč. urovnání ornice, naložení na skládce, vodorovným přemístěním ornice na místo rozprostření, založení trávníku osetím a dodávky travního semene.</v>
      </c>
      <c r="BB94" s="146"/>
      <c r="BC94" s="146"/>
      <c r="BD94" s="146"/>
      <c r="BE94" s="146"/>
      <c r="BF94" s="146"/>
      <c r="BG94" s="146"/>
      <c r="BH94" s="146"/>
    </row>
    <row r="95" spans="1:60" outlineLevel="2" x14ac:dyDescent="0.25">
      <c r="A95" s="153"/>
      <c r="B95" s="154"/>
      <c r="C95" s="515" t="s">
        <v>610</v>
      </c>
      <c r="D95" s="516"/>
      <c r="E95" s="516"/>
      <c r="F95" s="516"/>
      <c r="G95" s="516"/>
      <c r="H95" s="156"/>
      <c r="I95" s="156"/>
      <c r="J95" s="156"/>
      <c r="K95" s="156"/>
      <c r="L95" s="156"/>
      <c r="M95" s="156"/>
      <c r="N95" s="155"/>
      <c r="O95" s="155"/>
      <c r="P95" s="155"/>
      <c r="Q95" s="155"/>
      <c r="R95" s="156"/>
      <c r="S95" s="156"/>
      <c r="T95" s="156"/>
      <c r="U95" s="156"/>
      <c r="V95" s="156"/>
      <c r="W95" s="156"/>
      <c r="X95" s="156"/>
      <c r="Y95" s="156"/>
      <c r="Z95" s="146"/>
      <c r="AA95" s="146"/>
      <c r="AB95" s="146"/>
      <c r="AC95" s="146"/>
      <c r="AD95" s="146"/>
      <c r="AE95" s="146"/>
      <c r="AF95" s="146"/>
      <c r="AG95" s="146" t="s">
        <v>185</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2" x14ac:dyDescent="0.25">
      <c r="A96" s="153"/>
      <c r="B96" s="154"/>
      <c r="C96" s="191" t="s">
        <v>1444</v>
      </c>
      <c r="D96" s="189"/>
      <c r="E96" s="190">
        <v>58.5</v>
      </c>
      <c r="F96" s="156"/>
      <c r="G96" s="156"/>
      <c r="H96" s="156"/>
      <c r="I96" s="156"/>
      <c r="J96" s="156"/>
      <c r="K96" s="156"/>
      <c r="L96" s="156"/>
      <c r="M96" s="156"/>
      <c r="N96" s="155"/>
      <c r="O96" s="155"/>
      <c r="P96" s="155"/>
      <c r="Q96" s="155"/>
      <c r="R96" s="156"/>
      <c r="S96" s="156"/>
      <c r="T96" s="156"/>
      <c r="U96" s="156"/>
      <c r="V96" s="156"/>
      <c r="W96" s="156"/>
      <c r="X96" s="156"/>
      <c r="Y96" s="156"/>
      <c r="Z96" s="146"/>
      <c r="AA96" s="146"/>
      <c r="AB96" s="146"/>
      <c r="AC96" s="146"/>
      <c r="AD96" s="146"/>
      <c r="AE96" s="146"/>
      <c r="AF96" s="146"/>
      <c r="AG96" s="146" t="s">
        <v>271</v>
      </c>
      <c r="AH96" s="146">
        <v>0</v>
      </c>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3" x14ac:dyDescent="0.25">
      <c r="A97" s="153"/>
      <c r="B97" s="154"/>
      <c r="C97" s="191" t="s">
        <v>1445</v>
      </c>
      <c r="D97" s="189"/>
      <c r="E97" s="190">
        <v>178.2</v>
      </c>
      <c r="F97" s="156"/>
      <c r="G97" s="156"/>
      <c r="H97" s="156"/>
      <c r="I97" s="156"/>
      <c r="J97" s="156"/>
      <c r="K97" s="156"/>
      <c r="L97" s="156"/>
      <c r="M97" s="156"/>
      <c r="N97" s="155"/>
      <c r="O97" s="155"/>
      <c r="P97" s="155"/>
      <c r="Q97" s="155"/>
      <c r="R97" s="156"/>
      <c r="S97" s="156"/>
      <c r="T97" s="156"/>
      <c r="U97" s="156"/>
      <c r="V97" s="156"/>
      <c r="W97" s="156"/>
      <c r="X97" s="156"/>
      <c r="Y97" s="156"/>
      <c r="Z97" s="146"/>
      <c r="AA97" s="146"/>
      <c r="AB97" s="146"/>
      <c r="AC97" s="146"/>
      <c r="AD97" s="146"/>
      <c r="AE97" s="146"/>
      <c r="AF97" s="146"/>
      <c r="AG97" s="146" t="s">
        <v>271</v>
      </c>
      <c r="AH97" s="146">
        <v>0</v>
      </c>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3" x14ac:dyDescent="0.25">
      <c r="A98" s="153"/>
      <c r="B98" s="154"/>
      <c r="C98" s="191" t="s">
        <v>1446</v>
      </c>
      <c r="D98" s="189"/>
      <c r="E98" s="190">
        <v>60</v>
      </c>
      <c r="F98" s="156"/>
      <c r="G98" s="156"/>
      <c r="H98" s="156"/>
      <c r="I98" s="156"/>
      <c r="J98" s="156"/>
      <c r="K98" s="156"/>
      <c r="L98" s="156"/>
      <c r="M98" s="156"/>
      <c r="N98" s="155"/>
      <c r="O98" s="155"/>
      <c r="P98" s="155"/>
      <c r="Q98" s="155"/>
      <c r="R98" s="156"/>
      <c r="S98" s="156"/>
      <c r="T98" s="156"/>
      <c r="U98" s="156"/>
      <c r="V98" s="156"/>
      <c r="W98" s="156"/>
      <c r="X98" s="156"/>
      <c r="Y98" s="156"/>
      <c r="Z98" s="146"/>
      <c r="AA98" s="146"/>
      <c r="AB98" s="146"/>
      <c r="AC98" s="146"/>
      <c r="AD98" s="146"/>
      <c r="AE98" s="146"/>
      <c r="AF98" s="146"/>
      <c r="AG98" s="146" t="s">
        <v>271</v>
      </c>
      <c r="AH98" s="146">
        <v>0</v>
      </c>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3" x14ac:dyDescent="0.25">
      <c r="A99" s="153"/>
      <c r="B99" s="154"/>
      <c r="C99" s="191" t="s">
        <v>1447</v>
      </c>
      <c r="D99" s="189"/>
      <c r="E99" s="190">
        <v>116.7</v>
      </c>
      <c r="F99" s="156"/>
      <c r="G99" s="156"/>
      <c r="H99" s="156"/>
      <c r="I99" s="156"/>
      <c r="J99" s="156"/>
      <c r="K99" s="156"/>
      <c r="L99" s="156"/>
      <c r="M99" s="156"/>
      <c r="N99" s="155"/>
      <c r="O99" s="155"/>
      <c r="P99" s="155"/>
      <c r="Q99" s="155"/>
      <c r="R99" s="156"/>
      <c r="S99" s="156"/>
      <c r="T99" s="156"/>
      <c r="U99" s="156"/>
      <c r="V99" s="156"/>
      <c r="W99" s="156"/>
      <c r="X99" s="156"/>
      <c r="Y99" s="156"/>
      <c r="Z99" s="146"/>
      <c r="AA99" s="146"/>
      <c r="AB99" s="146"/>
      <c r="AC99" s="146"/>
      <c r="AD99" s="146"/>
      <c r="AE99" s="146"/>
      <c r="AF99" s="146"/>
      <c r="AG99" s="146" t="s">
        <v>271</v>
      </c>
      <c r="AH99" s="146">
        <v>0</v>
      </c>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x14ac:dyDescent="0.25">
      <c r="A100" s="161" t="s">
        <v>174</v>
      </c>
      <c r="B100" s="162" t="s">
        <v>89</v>
      </c>
      <c r="C100" s="183" t="s">
        <v>90</v>
      </c>
      <c r="D100" s="163"/>
      <c r="E100" s="164"/>
      <c r="F100" s="165"/>
      <c r="G100" s="165">
        <f>SUMIF(AG101:AG107,"&lt;&gt;NOR",G101:G107)</f>
        <v>0</v>
      </c>
      <c r="H100" s="165"/>
      <c r="I100" s="165">
        <f>SUM(I101:I107)</f>
        <v>0</v>
      </c>
      <c r="J100" s="165"/>
      <c r="K100" s="165">
        <f>SUM(K101:K107)</f>
        <v>0</v>
      </c>
      <c r="L100" s="165"/>
      <c r="M100" s="165">
        <f>SUM(M101:M107)</f>
        <v>0</v>
      </c>
      <c r="N100" s="164"/>
      <c r="O100" s="164">
        <f>SUM(O101:O107)</f>
        <v>0</v>
      </c>
      <c r="P100" s="164"/>
      <c r="Q100" s="164">
        <f>SUM(Q101:Q107)</f>
        <v>0</v>
      </c>
      <c r="R100" s="165"/>
      <c r="S100" s="165"/>
      <c r="T100" s="166"/>
      <c r="U100" s="160"/>
      <c r="V100" s="160">
        <f>SUM(V101:V107)</f>
        <v>0</v>
      </c>
      <c r="W100" s="160"/>
      <c r="X100" s="160"/>
      <c r="Y100" s="160"/>
      <c r="AG100" t="s">
        <v>175</v>
      </c>
    </row>
    <row r="101" spans="1:60" outlineLevel="1" x14ac:dyDescent="0.25">
      <c r="A101" s="168">
        <v>20</v>
      </c>
      <c r="B101" s="169" t="s">
        <v>1448</v>
      </c>
      <c r="C101" s="184" t="s">
        <v>1449</v>
      </c>
      <c r="D101" s="170" t="s">
        <v>178</v>
      </c>
      <c r="E101" s="171">
        <v>1</v>
      </c>
      <c r="F101" s="172"/>
      <c r="G101" s="173">
        <f>ROUND(E101*F101,2)</f>
        <v>0</v>
      </c>
      <c r="H101" s="172"/>
      <c r="I101" s="173">
        <f>ROUND(E101*H101,2)</f>
        <v>0</v>
      </c>
      <c r="J101" s="172"/>
      <c r="K101" s="173">
        <f>ROUND(E101*J101,2)</f>
        <v>0</v>
      </c>
      <c r="L101" s="173">
        <v>21</v>
      </c>
      <c r="M101" s="173">
        <f>G101*(1+L101/100)</f>
        <v>0</v>
      </c>
      <c r="N101" s="171">
        <v>0</v>
      </c>
      <c r="O101" s="171">
        <f>ROUND(E101*N101,2)</f>
        <v>0</v>
      </c>
      <c r="P101" s="171">
        <v>0</v>
      </c>
      <c r="Q101" s="171">
        <f>ROUND(E101*P101,2)</f>
        <v>0</v>
      </c>
      <c r="R101" s="173"/>
      <c r="S101" s="173" t="s">
        <v>179</v>
      </c>
      <c r="T101" s="174" t="s">
        <v>180</v>
      </c>
      <c r="U101" s="156">
        <v>0</v>
      </c>
      <c r="V101" s="156">
        <f>ROUND(E101*U101,2)</f>
        <v>0</v>
      </c>
      <c r="W101" s="156"/>
      <c r="X101" s="156" t="s">
        <v>253</v>
      </c>
      <c r="Y101" s="156" t="s">
        <v>182</v>
      </c>
      <c r="Z101" s="146"/>
      <c r="AA101" s="146"/>
      <c r="AB101" s="146"/>
      <c r="AC101" s="146"/>
      <c r="AD101" s="146"/>
      <c r="AE101" s="146"/>
      <c r="AF101" s="146"/>
      <c r="AG101" s="146" t="s">
        <v>254</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outlineLevel="2" x14ac:dyDescent="0.25">
      <c r="A102" s="153"/>
      <c r="B102" s="154"/>
      <c r="C102" s="513" t="s">
        <v>1450</v>
      </c>
      <c r="D102" s="514"/>
      <c r="E102" s="514"/>
      <c r="F102" s="514"/>
      <c r="G102" s="514"/>
      <c r="H102" s="156"/>
      <c r="I102" s="156"/>
      <c r="J102" s="156"/>
      <c r="K102" s="156"/>
      <c r="L102" s="156"/>
      <c r="M102" s="156"/>
      <c r="N102" s="155"/>
      <c r="O102" s="155"/>
      <c r="P102" s="155"/>
      <c r="Q102" s="155"/>
      <c r="R102" s="156"/>
      <c r="S102" s="156"/>
      <c r="T102" s="156"/>
      <c r="U102" s="156"/>
      <c r="V102" s="156"/>
      <c r="W102" s="156"/>
      <c r="X102" s="156"/>
      <c r="Y102" s="156"/>
      <c r="Z102" s="146"/>
      <c r="AA102" s="146"/>
      <c r="AB102" s="146"/>
      <c r="AC102" s="146"/>
      <c r="AD102" s="146"/>
      <c r="AE102" s="146"/>
      <c r="AF102" s="146"/>
      <c r="AG102" s="146" t="s">
        <v>185</v>
      </c>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outlineLevel="1" x14ac:dyDescent="0.25">
      <c r="A103" s="168">
        <v>21</v>
      </c>
      <c r="B103" s="169" t="s">
        <v>1451</v>
      </c>
      <c r="C103" s="184" t="s">
        <v>1452</v>
      </c>
      <c r="D103" s="170" t="s">
        <v>178</v>
      </c>
      <c r="E103" s="171">
        <v>1</v>
      </c>
      <c r="F103" s="172"/>
      <c r="G103" s="173">
        <f>ROUND(E103*F103,2)</f>
        <v>0</v>
      </c>
      <c r="H103" s="172"/>
      <c r="I103" s="173">
        <f>ROUND(E103*H103,2)</f>
        <v>0</v>
      </c>
      <c r="J103" s="172"/>
      <c r="K103" s="173">
        <f>ROUND(E103*J103,2)</f>
        <v>0</v>
      </c>
      <c r="L103" s="173">
        <v>21</v>
      </c>
      <c r="M103" s="173">
        <f>G103*(1+L103/100)</f>
        <v>0</v>
      </c>
      <c r="N103" s="171">
        <v>0</v>
      </c>
      <c r="O103" s="171">
        <f>ROUND(E103*N103,2)</f>
        <v>0</v>
      </c>
      <c r="P103" s="171">
        <v>0</v>
      </c>
      <c r="Q103" s="171">
        <f>ROUND(E103*P103,2)</f>
        <v>0</v>
      </c>
      <c r="R103" s="173"/>
      <c r="S103" s="173" t="s">
        <v>179</v>
      </c>
      <c r="T103" s="174" t="s">
        <v>180</v>
      </c>
      <c r="U103" s="156">
        <v>0</v>
      </c>
      <c r="V103" s="156">
        <f>ROUND(E103*U103,2)</f>
        <v>0</v>
      </c>
      <c r="W103" s="156"/>
      <c r="X103" s="156" t="s">
        <v>253</v>
      </c>
      <c r="Y103" s="156" t="s">
        <v>182</v>
      </c>
      <c r="Z103" s="146"/>
      <c r="AA103" s="146"/>
      <c r="AB103" s="146"/>
      <c r="AC103" s="146"/>
      <c r="AD103" s="146"/>
      <c r="AE103" s="146"/>
      <c r="AF103" s="146"/>
      <c r="AG103" s="146" t="s">
        <v>254</v>
      </c>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outlineLevel="2" x14ac:dyDescent="0.25">
      <c r="A104" s="153"/>
      <c r="B104" s="154"/>
      <c r="C104" s="513" t="s">
        <v>1453</v>
      </c>
      <c r="D104" s="514"/>
      <c r="E104" s="514"/>
      <c r="F104" s="514"/>
      <c r="G104" s="514"/>
      <c r="H104" s="156"/>
      <c r="I104" s="156"/>
      <c r="J104" s="156"/>
      <c r="K104" s="156"/>
      <c r="L104" s="156"/>
      <c r="M104" s="156"/>
      <c r="N104" s="155"/>
      <c r="O104" s="155"/>
      <c r="P104" s="155"/>
      <c r="Q104" s="155"/>
      <c r="R104" s="156"/>
      <c r="S104" s="156"/>
      <c r="T104" s="156"/>
      <c r="U104" s="156"/>
      <c r="V104" s="156"/>
      <c r="W104" s="156"/>
      <c r="X104" s="156"/>
      <c r="Y104" s="156"/>
      <c r="Z104" s="146"/>
      <c r="AA104" s="146"/>
      <c r="AB104" s="146"/>
      <c r="AC104" s="146"/>
      <c r="AD104" s="146"/>
      <c r="AE104" s="146"/>
      <c r="AF104" s="146"/>
      <c r="AG104" s="146" t="s">
        <v>185</v>
      </c>
      <c r="AH104" s="146"/>
      <c r="AI104" s="146"/>
      <c r="AJ104" s="146"/>
      <c r="AK104" s="146"/>
      <c r="AL104" s="146"/>
      <c r="AM104" s="146"/>
      <c r="AN104" s="146"/>
      <c r="AO104" s="146"/>
      <c r="AP104" s="146"/>
      <c r="AQ104" s="146"/>
      <c r="AR104" s="146"/>
      <c r="AS104" s="146"/>
      <c r="AT104" s="146"/>
      <c r="AU104" s="146"/>
      <c r="AV104" s="146"/>
      <c r="AW104" s="146"/>
      <c r="AX104" s="146"/>
      <c r="AY104" s="146"/>
      <c r="AZ104" s="146"/>
      <c r="BA104" s="182" t="str">
        <f>C104</f>
        <v>v případě naražení na silnější pramen podzemní vody v horní části trasy 2 tak, aby nedošlo k přerušení pramene u kaple P.M.Klokotské</v>
      </c>
      <c r="BB104" s="146"/>
      <c r="BC104" s="146"/>
      <c r="BD104" s="146"/>
      <c r="BE104" s="146"/>
      <c r="BF104" s="146"/>
      <c r="BG104" s="146"/>
      <c r="BH104" s="146"/>
    </row>
    <row r="105" spans="1:60" outlineLevel="1" x14ac:dyDescent="0.25">
      <c r="A105" s="168">
        <v>22</v>
      </c>
      <c r="B105" s="169" t="s">
        <v>1454</v>
      </c>
      <c r="C105" s="184" t="s">
        <v>251</v>
      </c>
      <c r="D105" s="170" t="s">
        <v>252</v>
      </c>
      <c r="E105" s="171">
        <v>62</v>
      </c>
      <c r="F105" s="172"/>
      <c r="G105" s="173">
        <f>ROUND(E105*F105,2)</f>
        <v>0</v>
      </c>
      <c r="H105" s="172"/>
      <c r="I105" s="173">
        <f>ROUND(E105*H105,2)</f>
        <v>0</v>
      </c>
      <c r="J105" s="172"/>
      <c r="K105" s="173">
        <f>ROUND(E105*J105,2)</f>
        <v>0</v>
      </c>
      <c r="L105" s="173">
        <v>21</v>
      </c>
      <c r="M105" s="173">
        <f>G105*(1+L105/100)</f>
        <v>0</v>
      </c>
      <c r="N105" s="171">
        <v>0</v>
      </c>
      <c r="O105" s="171">
        <f>ROUND(E105*N105,2)</f>
        <v>0</v>
      </c>
      <c r="P105" s="171">
        <v>0</v>
      </c>
      <c r="Q105" s="171">
        <f>ROUND(E105*P105,2)</f>
        <v>0</v>
      </c>
      <c r="R105" s="173"/>
      <c r="S105" s="173" t="s">
        <v>179</v>
      </c>
      <c r="T105" s="174" t="s">
        <v>180</v>
      </c>
      <c r="U105" s="156">
        <v>0</v>
      </c>
      <c r="V105" s="156">
        <f>ROUND(E105*U105,2)</f>
        <v>0</v>
      </c>
      <c r="W105" s="156"/>
      <c r="X105" s="156" t="s">
        <v>253</v>
      </c>
      <c r="Y105" s="156" t="s">
        <v>182</v>
      </c>
      <c r="Z105" s="146"/>
      <c r="AA105" s="146"/>
      <c r="AB105" s="146"/>
      <c r="AC105" s="146"/>
      <c r="AD105" s="146"/>
      <c r="AE105" s="146"/>
      <c r="AF105" s="146"/>
      <c r="AG105" s="146" t="s">
        <v>254</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2" x14ac:dyDescent="0.25">
      <c r="A106" s="153"/>
      <c r="B106" s="154"/>
      <c r="C106" s="191" t="s">
        <v>1455</v>
      </c>
      <c r="D106" s="189"/>
      <c r="E106" s="190">
        <v>12</v>
      </c>
      <c r="F106" s="156"/>
      <c r="G106" s="156"/>
      <c r="H106" s="156"/>
      <c r="I106" s="156"/>
      <c r="J106" s="156"/>
      <c r="K106" s="156"/>
      <c r="L106" s="156"/>
      <c r="M106" s="156"/>
      <c r="N106" s="155"/>
      <c r="O106" s="155"/>
      <c r="P106" s="155"/>
      <c r="Q106" s="155"/>
      <c r="R106" s="156"/>
      <c r="S106" s="156"/>
      <c r="T106" s="156"/>
      <c r="U106" s="156"/>
      <c r="V106" s="156"/>
      <c r="W106" s="156"/>
      <c r="X106" s="156"/>
      <c r="Y106" s="156"/>
      <c r="Z106" s="146"/>
      <c r="AA106" s="146"/>
      <c r="AB106" s="146"/>
      <c r="AC106" s="146"/>
      <c r="AD106" s="146"/>
      <c r="AE106" s="146"/>
      <c r="AF106" s="146"/>
      <c r="AG106" s="146" t="s">
        <v>271</v>
      </c>
      <c r="AH106" s="146">
        <v>0</v>
      </c>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outlineLevel="3" x14ac:dyDescent="0.25">
      <c r="A107" s="153"/>
      <c r="B107" s="154"/>
      <c r="C107" s="191" t="s">
        <v>1456</v>
      </c>
      <c r="D107" s="189"/>
      <c r="E107" s="190">
        <v>50</v>
      </c>
      <c r="F107" s="156"/>
      <c r="G107" s="156"/>
      <c r="H107" s="156"/>
      <c r="I107" s="156"/>
      <c r="J107" s="156"/>
      <c r="K107" s="156"/>
      <c r="L107" s="156"/>
      <c r="M107" s="156"/>
      <c r="N107" s="155"/>
      <c r="O107" s="155"/>
      <c r="P107" s="155"/>
      <c r="Q107" s="155"/>
      <c r="R107" s="156"/>
      <c r="S107" s="156"/>
      <c r="T107" s="156"/>
      <c r="U107" s="156"/>
      <c r="V107" s="156"/>
      <c r="W107" s="156"/>
      <c r="X107" s="156"/>
      <c r="Y107" s="156"/>
      <c r="Z107" s="146"/>
      <c r="AA107" s="146"/>
      <c r="AB107" s="146"/>
      <c r="AC107" s="146"/>
      <c r="AD107" s="146"/>
      <c r="AE107" s="146"/>
      <c r="AF107" s="146"/>
      <c r="AG107" s="146" t="s">
        <v>271</v>
      </c>
      <c r="AH107" s="146">
        <v>0</v>
      </c>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x14ac:dyDescent="0.25">
      <c r="A108" s="161" t="s">
        <v>174</v>
      </c>
      <c r="B108" s="162" t="s">
        <v>93</v>
      </c>
      <c r="C108" s="183" t="s">
        <v>94</v>
      </c>
      <c r="D108" s="163"/>
      <c r="E108" s="164"/>
      <c r="F108" s="165"/>
      <c r="G108" s="165">
        <f>SUMIF(AG109:AG114,"&lt;&gt;NOR",G109:G114)</f>
        <v>0</v>
      </c>
      <c r="H108" s="165"/>
      <c r="I108" s="165">
        <f>SUM(I109:I114)</f>
        <v>0</v>
      </c>
      <c r="J108" s="165"/>
      <c r="K108" s="165">
        <f>SUM(K109:K114)</f>
        <v>0</v>
      </c>
      <c r="L108" s="165"/>
      <c r="M108" s="165">
        <f>SUM(M109:M114)</f>
        <v>0</v>
      </c>
      <c r="N108" s="164"/>
      <c r="O108" s="164">
        <f>SUM(O109:O114)</f>
        <v>0.16</v>
      </c>
      <c r="P108" s="164"/>
      <c r="Q108" s="164">
        <f>SUM(Q109:Q114)</f>
        <v>0</v>
      </c>
      <c r="R108" s="165"/>
      <c r="S108" s="165"/>
      <c r="T108" s="166"/>
      <c r="U108" s="160"/>
      <c r="V108" s="160">
        <f>SUM(V109:V114)</f>
        <v>0.7</v>
      </c>
      <c r="W108" s="160"/>
      <c r="X108" s="160"/>
      <c r="Y108" s="160"/>
      <c r="AG108" t="s">
        <v>175</v>
      </c>
    </row>
    <row r="109" spans="1:60" outlineLevel="1" x14ac:dyDescent="0.25">
      <c r="A109" s="168">
        <v>23</v>
      </c>
      <c r="B109" s="169" t="s">
        <v>1457</v>
      </c>
      <c r="C109" s="184" t="s">
        <v>1458</v>
      </c>
      <c r="D109" s="170" t="s">
        <v>283</v>
      </c>
      <c r="E109" s="171">
        <v>2.2000000000000002</v>
      </c>
      <c r="F109" s="172"/>
      <c r="G109" s="173">
        <f>ROUND(E109*F109,2)</f>
        <v>0</v>
      </c>
      <c r="H109" s="172"/>
      <c r="I109" s="173">
        <f>ROUND(E109*H109,2)</f>
        <v>0</v>
      </c>
      <c r="J109" s="172"/>
      <c r="K109" s="173">
        <f>ROUND(E109*J109,2)</f>
        <v>0</v>
      </c>
      <c r="L109" s="173">
        <v>21</v>
      </c>
      <c r="M109" s="173">
        <f>G109*(1+L109/100)</f>
        <v>0</v>
      </c>
      <c r="N109" s="171">
        <v>2.7999999999999998E-4</v>
      </c>
      <c r="O109" s="171">
        <f>ROUND(E109*N109,2)</f>
        <v>0</v>
      </c>
      <c r="P109" s="171">
        <v>0</v>
      </c>
      <c r="Q109" s="171">
        <f>ROUND(E109*P109,2)</f>
        <v>0</v>
      </c>
      <c r="R109" s="173" t="s">
        <v>265</v>
      </c>
      <c r="S109" s="173" t="s">
        <v>266</v>
      </c>
      <c r="T109" s="174" t="s">
        <v>266</v>
      </c>
      <c r="U109" s="156">
        <v>0.15</v>
      </c>
      <c r="V109" s="156">
        <f>ROUND(E109*U109,2)</f>
        <v>0.33</v>
      </c>
      <c r="W109" s="156"/>
      <c r="X109" s="156" t="s">
        <v>253</v>
      </c>
      <c r="Y109" s="156" t="s">
        <v>182</v>
      </c>
      <c r="Z109" s="146"/>
      <c r="AA109" s="146"/>
      <c r="AB109" s="146"/>
      <c r="AC109" s="146"/>
      <c r="AD109" s="146"/>
      <c r="AE109" s="146"/>
      <c r="AF109" s="146"/>
      <c r="AG109" s="146" t="s">
        <v>254</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2" x14ac:dyDescent="0.25">
      <c r="A110" s="153"/>
      <c r="B110" s="154"/>
      <c r="C110" s="191" t="s">
        <v>1459</v>
      </c>
      <c r="D110" s="189"/>
      <c r="E110" s="190">
        <v>2.2000000000000002</v>
      </c>
      <c r="F110" s="156"/>
      <c r="G110" s="156"/>
      <c r="H110" s="156"/>
      <c r="I110" s="156"/>
      <c r="J110" s="156"/>
      <c r="K110" s="156"/>
      <c r="L110" s="156"/>
      <c r="M110" s="156"/>
      <c r="N110" s="155"/>
      <c r="O110" s="155"/>
      <c r="P110" s="155"/>
      <c r="Q110" s="155"/>
      <c r="R110" s="156"/>
      <c r="S110" s="156"/>
      <c r="T110" s="156"/>
      <c r="U110" s="156"/>
      <c r="V110" s="156"/>
      <c r="W110" s="156"/>
      <c r="X110" s="156"/>
      <c r="Y110" s="156"/>
      <c r="Z110" s="146"/>
      <c r="AA110" s="146"/>
      <c r="AB110" s="146"/>
      <c r="AC110" s="146"/>
      <c r="AD110" s="146"/>
      <c r="AE110" s="146"/>
      <c r="AF110" s="146"/>
      <c r="AG110" s="146" t="s">
        <v>271</v>
      </c>
      <c r="AH110" s="146">
        <v>0</v>
      </c>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ht="20.399999999999999" outlineLevel="1" x14ac:dyDescent="0.25">
      <c r="A111" s="168">
        <v>24</v>
      </c>
      <c r="B111" s="169" t="s">
        <v>1460</v>
      </c>
      <c r="C111" s="184" t="s">
        <v>1461</v>
      </c>
      <c r="D111" s="170" t="s">
        <v>264</v>
      </c>
      <c r="E111" s="171">
        <v>0.64</v>
      </c>
      <c r="F111" s="172"/>
      <c r="G111" s="173">
        <f>ROUND(E111*F111,2)</f>
        <v>0</v>
      </c>
      <c r="H111" s="172"/>
      <c r="I111" s="173">
        <f>ROUND(E111*H111,2)</f>
        <v>0</v>
      </c>
      <c r="J111" s="172"/>
      <c r="K111" s="173">
        <f>ROUND(E111*J111,2)</f>
        <v>0</v>
      </c>
      <c r="L111" s="173">
        <v>21</v>
      </c>
      <c r="M111" s="173">
        <f>G111*(1+L111/100)</f>
        <v>0</v>
      </c>
      <c r="N111" s="171">
        <v>0.11556</v>
      </c>
      <c r="O111" s="171">
        <f>ROUND(E111*N111,2)</f>
        <v>7.0000000000000007E-2</v>
      </c>
      <c r="P111" s="171">
        <v>0</v>
      </c>
      <c r="Q111" s="171">
        <f>ROUND(E111*P111,2)</f>
        <v>0</v>
      </c>
      <c r="R111" s="173" t="s">
        <v>265</v>
      </c>
      <c r="S111" s="173" t="s">
        <v>266</v>
      </c>
      <c r="T111" s="174" t="s">
        <v>266</v>
      </c>
      <c r="U111" s="156">
        <v>0.57299999999999995</v>
      </c>
      <c r="V111" s="156">
        <f>ROUND(E111*U111,2)</f>
        <v>0.37</v>
      </c>
      <c r="W111" s="156"/>
      <c r="X111" s="156" t="s">
        <v>253</v>
      </c>
      <c r="Y111" s="156" t="s">
        <v>182</v>
      </c>
      <c r="Z111" s="146"/>
      <c r="AA111" s="146"/>
      <c r="AB111" s="146"/>
      <c r="AC111" s="146"/>
      <c r="AD111" s="146"/>
      <c r="AE111" s="146"/>
      <c r="AF111" s="146"/>
      <c r="AG111" s="146" t="s">
        <v>254</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ht="21" outlineLevel="2" x14ac:dyDescent="0.25">
      <c r="A112" s="153"/>
      <c r="B112" s="154"/>
      <c r="C112" s="524" t="s">
        <v>1462</v>
      </c>
      <c r="D112" s="525"/>
      <c r="E112" s="525"/>
      <c r="F112" s="525"/>
      <c r="G112" s="525"/>
      <c r="H112" s="156"/>
      <c r="I112" s="156"/>
      <c r="J112" s="156"/>
      <c r="K112" s="156"/>
      <c r="L112" s="156"/>
      <c r="M112" s="156"/>
      <c r="N112" s="155"/>
      <c r="O112" s="155"/>
      <c r="P112" s="155"/>
      <c r="Q112" s="155"/>
      <c r="R112" s="156"/>
      <c r="S112" s="156"/>
      <c r="T112" s="156"/>
      <c r="U112" s="156"/>
      <c r="V112" s="156"/>
      <c r="W112" s="156"/>
      <c r="X112" s="156"/>
      <c r="Y112" s="156"/>
      <c r="Z112" s="146"/>
      <c r="AA112" s="146"/>
      <c r="AB112" s="146"/>
      <c r="AC112" s="146"/>
      <c r="AD112" s="146"/>
      <c r="AE112" s="146"/>
      <c r="AF112" s="146"/>
      <c r="AG112" s="146" t="s">
        <v>275</v>
      </c>
      <c r="AH112" s="146"/>
      <c r="AI112" s="146"/>
      <c r="AJ112" s="146"/>
      <c r="AK112" s="146"/>
      <c r="AL112" s="146"/>
      <c r="AM112" s="146"/>
      <c r="AN112" s="146"/>
      <c r="AO112" s="146"/>
      <c r="AP112" s="146"/>
      <c r="AQ112" s="146"/>
      <c r="AR112" s="146"/>
      <c r="AS112" s="146"/>
      <c r="AT112" s="146"/>
      <c r="AU112" s="146"/>
      <c r="AV112" s="146"/>
      <c r="AW112" s="146"/>
      <c r="AX112" s="146"/>
      <c r="AY112" s="146"/>
      <c r="AZ112" s="146"/>
      <c r="BA112" s="182" t="str">
        <f>C112</f>
        <v>jednoduché nebo příčky zděné do svislé dřevěné, cihelné, betonové nebo ocelové konstrukce na jakoukoliv maltu vápenocementovou (MVC) nebo cementovou (MC),</v>
      </c>
      <c r="BB112" s="146"/>
      <c r="BC112" s="146"/>
      <c r="BD112" s="146"/>
      <c r="BE112" s="146"/>
      <c r="BF112" s="146"/>
      <c r="BG112" s="146"/>
      <c r="BH112" s="146"/>
    </row>
    <row r="113" spans="1:60" outlineLevel="2" x14ac:dyDescent="0.25">
      <c r="A113" s="153"/>
      <c r="B113" s="154"/>
      <c r="C113" s="191" t="s">
        <v>1463</v>
      </c>
      <c r="D113" s="189"/>
      <c r="E113" s="190">
        <v>0.64</v>
      </c>
      <c r="F113" s="156"/>
      <c r="G113" s="156"/>
      <c r="H113" s="156"/>
      <c r="I113" s="156"/>
      <c r="J113" s="156"/>
      <c r="K113" s="156"/>
      <c r="L113" s="156"/>
      <c r="M113" s="156"/>
      <c r="N113" s="155"/>
      <c r="O113" s="155"/>
      <c r="P113" s="155"/>
      <c r="Q113" s="155"/>
      <c r="R113" s="156"/>
      <c r="S113" s="156"/>
      <c r="T113" s="156"/>
      <c r="U113" s="156"/>
      <c r="V113" s="156"/>
      <c r="W113" s="156"/>
      <c r="X113" s="156"/>
      <c r="Y113" s="156"/>
      <c r="Z113" s="146"/>
      <c r="AA113" s="146"/>
      <c r="AB113" s="146"/>
      <c r="AC113" s="146"/>
      <c r="AD113" s="146"/>
      <c r="AE113" s="146"/>
      <c r="AF113" s="146"/>
      <c r="AG113" s="146" t="s">
        <v>271</v>
      </c>
      <c r="AH113" s="146">
        <v>0</v>
      </c>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1" x14ac:dyDescent="0.25">
      <c r="A114" s="175">
        <v>25</v>
      </c>
      <c r="B114" s="176" t="s">
        <v>1464</v>
      </c>
      <c r="C114" s="185" t="s">
        <v>1465</v>
      </c>
      <c r="D114" s="177" t="s">
        <v>257</v>
      </c>
      <c r="E114" s="178">
        <v>2</v>
      </c>
      <c r="F114" s="179"/>
      <c r="G114" s="180">
        <f>ROUND(E114*F114,2)</f>
        <v>0</v>
      </c>
      <c r="H114" s="179"/>
      <c r="I114" s="180">
        <f>ROUND(E114*H114,2)</f>
        <v>0</v>
      </c>
      <c r="J114" s="179"/>
      <c r="K114" s="180">
        <f>ROUND(E114*J114,2)</f>
        <v>0</v>
      </c>
      <c r="L114" s="180">
        <v>21</v>
      </c>
      <c r="M114" s="180">
        <f>G114*(1+L114/100)</f>
        <v>0</v>
      </c>
      <c r="N114" s="178">
        <v>4.5289999999999997E-2</v>
      </c>
      <c r="O114" s="178">
        <f>ROUND(E114*N114,2)</f>
        <v>0.09</v>
      </c>
      <c r="P114" s="178">
        <v>0</v>
      </c>
      <c r="Q114" s="178">
        <f>ROUND(E114*P114,2)</f>
        <v>0</v>
      </c>
      <c r="R114" s="180"/>
      <c r="S114" s="180" t="s">
        <v>179</v>
      </c>
      <c r="T114" s="181" t="s">
        <v>180</v>
      </c>
      <c r="U114" s="156">
        <v>0</v>
      </c>
      <c r="V114" s="156">
        <f>ROUND(E114*U114,2)</f>
        <v>0</v>
      </c>
      <c r="W114" s="156"/>
      <c r="X114" s="156" t="s">
        <v>258</v>
      </c>
      <c r="Y114" s="156" t="s">
        <v>182</v>
      </c>
      <c r="Z114" s="146"/>
      <c r="AA114" s="146"/>
      <c r="AB114" s="146"/>
      <c r="AC114" s="146"/>
      <c r="AD114" s="146"/>
      <c r="AE114" s="146"/>
      <c r="AF114" s="146"/>
      <c r="AG114" s="146" t="s">
        <v>259</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x14ac:dyDescent="0.25">
      <c r="A115" s="161" t="s">
        <v>174</v>
      </c>
      <c r="B115" s="162" t="s">
        <v>95</v>
      </c>
      <c r="C115" s="183" t="s">
        <v>96</v>
      </c>
      <c r="D115" s="163"/>
      <c r="E115" s="164"/>
      <c r="F115" s="165"/>
      <c r="G115" s="165">
        <f>SUMIF(AG116:AG120,"&lt;&gt;NOR",G116:G120)</f>
        <v>0</v>
      </c>
      <c r="H115" s="165"/>
      <c r="I115" s="165">
        <f>SUM(I116:I120)</f>
        <v>0</v>
      </c>
      <c r="J115" s="165"/>
      <c r="K115" s="165">
        <f>SUM(K116:K120)</f>
        <v>0</v>
      </c>
      <c r="L115" s="165"/>
      <c r="M115" s="165">
        <f>SUM(M116:M120)</f>
        <v>0</v>
      </c>
      <c r="N115" s="164"/>
      <c r="O115" s="164">
        <f>SUM(O116:O120)</f>
        <v>84.29</v>
      </c>
      <c r="P115" s="164"/>
      <c r="Q115" s="164">
        <f>SUM(Q116:Q120)</f>
        <v>0</v>
      </c>
      <c r="R115" s="165"/>
      <c r="S115" s="165"/>
      <c r="T115" s="166"/>
      <c r="U115" s="160"/>
      <c r="V115" s="160">
        <f>SUM(V116:V120)</f>
        <v>0</v>
      </c>
      <c r="W115" s="160"/>
      <c r="X115" s="160"/>
      <c r="Y115" s="160"/>
      <c r="AG115" t="s">
        <v>175</v>
      </c>
    </row>
    <row r="116" spans="1:60" outlineLevel="1" x14ac:dyDescent="0.25">
      <c r="A116" s="168">
        <v>26</v>
      </c>
      <c r="B116" s="169" t="s">
        <v>1466</v>
      </c>
      <c r="C116" s="184" t="s">
        <v>1467</v>
      </c>
      <c r="D116" s="170" t="s">
        <v>343</v>
      </c>
      <c r="E116" s="171">
        <v>44.582000000000001</v>
      </c>
      <c r="F116" s="172"/>
      <c r="G116" s="173">
        <f>ROUND(E116*F116,2)</f>
        <v>0</v>
      </c>
      <c r="H116" s="172"/>
      <c r="I116" s="173">
        <f>ROUND(E116*H116,2)</f>
        <v>0</v>
      </c>
      <c r="J116" s="172"/>
      <c r="K116" s="173">
        <f>ROUND(E116*J116,2)</f>
        <v>0</v>
      </c>
      <c r="L116" s="173">
        <v>21</v>
      </c>
      <c r="M116" s="173">
        <f>G116*(1+L116/100)</f>
        <v>0</v>
      </c>
      <c r="N116" s="171">
        <v>1.8907700000000001</v>
      </c>
      <c r="O116" s="171">
        <f>ROUND(E116*N116,2)</f>
        <v>84.29</v>
      </c>
      <c r="P116" s="171">
        <v>0</v>
      </c>
      <c r="Q116" s="171">
        <f>ROUND(E116*P116,2)</f>
        <v>0</v>
      </c>
      <c r="R116" s="173"/>
      <c r="S116" s="173" t="s">
        <v>179</v>
      </c>
      <c r="T116" s="174" t="s">
        <v>938</v>
      </c>
      <c r="U116" s="156">
        <v>0</v>
      </c>
      <c r="V116" s="156">
        <f>ROUND(E116*U116,2)</f>
        <v>0</v>
      </c>
      <c r="W116" s="156"/>
      <c r="X116" s="156" t="s">
        <v>253</v>
      </c>
      <c r="Y116" s="156" t="s">
        <v>182</v>
      </c>
      <c r="Z116" s="146"/>
      <c r="AA116" s="146"/>
      <c r="AB116" s="146"/>
      <c r="AC116" s="146"/>
      <c r="AD116" s="146"/>
      <c r="AE116" s="146"/>
      <c r="AF116" s="146"/>
      <c r="AG116" s="146" t="s">
        <v>267</v>
      </c>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2" x14ac:dyDescent="0.25">
      <c r="A117" s="153"/>
      <c r="B117" s="154"/>
      <c r="C117" s="191" t="s">
        <v>1468</v>
      </c>
      <c r="D117" s="189"/>
      <c r="E117" s="190">
        <v>4.2</v>
      </c>
      <c r="F117" s="156"/>
      <c r="G117" s="156"/>
      <c r="H117" s="156"/>
      <c r="I117" s="156"/>
      <c r="J117" s="156"/>
      <c r="K117" s="156"/>
      <c r="L117" s="156"/>
      <c r="M117" s="156"/>
      <c r="N117" s="155"/>
      <c r="O117" s="155"/>
      <c r="P117" s="155"/>
      <c r="Q117" s="155"/>
      <c r="R117" s="156"/>
      <c r="S117" s="156"/>
      <c r="T117" s="156"/>
      <c r="U117" s="156"/>
      <c r="V117" s="156"/>
      <c r="W117" s="156"/>
      <c r="X117" s="156"/>
      <c r="Y117" s="156"/>
      <c r="Z117" s="146"/>
      <c r="AA117" s="146"/>
      <c r="AB117" s="146"/>
      <c r="AC117" s="146"/>
      <c r="AD117" s="146"/>
      <c r="AE117" s="146"/>
      <c r="AF117" s="146"/>
      <c r="AG117" s="146" t="s">
        <v>271</v>
      </c>
      <c r="AH117" s="146">
        <v>0</v>
      </c>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outlineLevel="3" x14ac:dyDescent="0.25">
      <c r="A118" s="153"/>
      <c r="B118" s="154"/>
      <c r="C118" s="191" t="s">
        <v>1469</v>
      </c>
      <c r="D118" s="189"/>
      <c r="E118" s="190">
        <v>29.302</v>
      </c>
      <c r="F118" s="156"/>
      <c r="G118" s="156"/>
      <c r="H118" s="156"/>
      <c r="I118" s="156"/>
      <c r="J118" s="156"/>
      <c r="K118" s="156"/>
      <c r="L118" s="156"/>
      <c r="M118" s="156"/>
      <c r="N118" s="155"/>
      <c r="O118" s="155"/>
      <c r="P118" s="155"/>
      <c r="Q118" s="155"/>
      <c r="R118" s="156"/>
      <c r="S118" s="156"/>
      <c r="T118" s="156"/>
      <c r="U118" s="156"/>
      <c r="V118" s="156"/>
      <c r="W118" s="156"/>
      <c r="X118" s="156"/>
      <c r="Y118" s="156"/>
      <c r="Z118" s="146"/>
      <c r="AA118" s="146"/>
      <c r="AB118" s="146"/>
      <c r="AC118" s="146"/>
      <c r="AD118" s="146"/>
      <c r="AE118" s="146"/>
      <c r="AF118" s="146"/>
      <c r="AG118" s="146" t="s">
        <v>271</v>
      </c>
      <c r="AH118" s="146">
        <v>0</v>
      </c>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row>
    <row r="119" spans="1:60" outlineLevel="3" x14ac:dyDescent="0.25">
      <c r="A119" s="153"/>
      <c r="B119" s="154"/>
      <c r="C119" s="191" t="s">
        <v>1470</v>
      </c>
      <c r="D119" s="189"/>
      <c r="E119" s="190">
        <v>2.8</v>
      </c>
      <c r="F119" s="156"/>
      <c r="G119" s="156"/>
      <c r="H119" s="156"/>
      <c r="I119" s="156"/>
      <c r="J119" s="156"/>
      <c r="K119" s="156"/>
      <c r="L119" s="156"/>
      <c r="M119" s="156"/>
      <c r="N119" s="155"/>
      <c r="O119" s="155"/>
      <c r="P119" s="155"/>
      <c r="Q119" s="155"/>
      <c r="R119" s="156"/>
      <c r="S119" s="156"/>
      <c r="T119" s="156"/>
      <c r="U119" s="156"/>
      <c r="V119" s="156"/>
      <c r="W119" s="156"/>
      <c r="X119" s="156"/>
      <c r="Y119" s="156"/>
      <c r="Z119" s="146"/>
      <c r="AA119" s="146"/>
      <c r="AB119" s="146"/>
      <c r="AC119" s="146"/>
      <c r="AD119" s="146"/>
      <c r="AE119" s="146"/>
      <c r="AF119" s="146"/>
      <c r="AG119" s="146" t="s">
        <v>271</v>
      </c>
      <c r="AH119" s="146">
        <v>0</v>
      </c>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3" x14ac:dyDescent="0.25">
      <c r="A120" s="153"/>
      <c r="B120" s="154"/>
      <c r="C120" s="191" t="s">
        <v>1471</v>
      </c>
      <c r="D120" s="189"/>
      <c r="E120" s="190">
        <v>8.2799999999999994</v>
      </c>
      <c r="F120" s="156"/>
      <c r="G120" s="156"/>
      <c r="H120" s="156"/>
      <c r="I120" s="156"/>
      <c r="J120" s="156"/>
      <c r="K120" s="156"/>
      <c r="L120" s="156"/>
      <c r="M120" s="156"/>
      <c r="N120" s="155"/>
      <c r="O120" s="155"/>
      <c r="P120" s="155"/>
      <c r="Q120" s="155"/>
      <c r="R120" s="156"/>
      <c r="S120" s="156"/>
      <c r="T120" s="156"/>
      <c r="U120" s="156"/>
      <c r="V120" s="156"/>
      <c r="W120" s="156"/>
      <c r="X120" s="156"/>
      <c r="Y120" s="156"/>
      <c r="Z120" s="146"/>
      <c r="AA120" s="146"/>
      <c r="AB120" s="146"/>
      <c r="AC120" s="146"/>
      <c r="AD120" s="146"/>
      <c r="AE120" s="146"/>
      <c r="AF120" s="146"/>
      <c r="AG120" s="146" t="s">
        <v>271</v>
      </c>
      <c r="AH120" s="146">
        <v>0</v>
      </c>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x14ac:dyDescent="0.25">
      <c r="A121" s="161" t="s">
        <v>174</v>
      </c>
      <c r="B121" s="162" t="s">
        <v>97</v>
      </c>
      <c r="C121" s="183" t="s">
        <v>98</v>
      </c>
      <c r="D121" s="163"/>
      <c r="E121" s="164"/>
      <c r="F121" s="165"/>
      <c r="G121" s="165">
        <f>SUMIF(AG122:AG164,"&lt;&gt;NOR",G122:G164)</f>
        <v>0</v>
      </c>
      <c r="H121" s="165"/>
      <c r="I121" s="165">
        <f>SUM(I122:I164)</f>
        <v>0</v>
      </c>
      <c r="J121" s="165"/>
      <c r="K121" s="165">
        <f>SUM(K122:K164)</f>
        <v>0</v>
      </c>
      <c r="L121" s="165"/>
      <c r="M121" s="165">
        <f>SUM(M122:M164)</f>
        <v>0</v>
      </c>
      <c r="N121" s="164"/>
      <c r="O121" s="164">
        <f>SUM(O122:O164)</f>
        <v>70.420000000000016</v>
      </c>
      <c r="P121" s="164"/>
      <c r="Q121" s="164">
        <f>SUM(Q122:Q164)</f>
        <v>0</v>
      </c>
      <c r="R121" s="165"/>
      <c r="S121" s="165"/>
      <c r="T121" s="166"/>
      <c r="U121" s="160"/>
      <c r="V121" s="160">
        <f>SUM(V122:V164)</f>
        <v>25.83</v>
      </c>
      <c r="W121" s="160"/>
      <c r="X121" s="160"/>
      <c r="Y121" s="160"/>
      <c r="AG121" t="s">
        <v>175</v>
      </c>
    </row>
    <row r="122" spans="1:60" ht="20.399999999999999" outlineLevel="1" x14ac:dyDescent="0.25">
      <c r="A122" s="168">
        <v>27</v>
      </c>
      <c r="B122" s="169" t="s">
        <v>490</v>
      </c>
      <c r="C122" s="184" t="s">
        <v>491</v>
      </c>
      <c r="D122" s="170" t="s">
        <v>264</v>
      </c>
      <c r="E122" s="171">
        <v>88.62</v>
      </c>
      <c r="F122" s="172"/>
      <c r="G122" s="173">
        <f>ROUND(E122*F122,2)</f>
        <v>0</v>
      </c>
      <c r="H122" s="172"/>
      <c r="I122" s="173">
        <f>ROUND(E122*H122,2)</f>
        <v>0</v>
      </c>
      <c r="J122" s="172"/>
      <c r="K122" s="173">
        <f>ROUND(E122*J122,2)</f>
        <v>0</v>
      </c>
      <c r="L122" s="173">
        <v>21</v>
      </c>
      <c r="M122" s="173">
        <f>G122*(1+L122/100)</f>
        <v>0</v>
      </c>
      <c r="N122" s="171">
        <v>0.34499999999999997</v>
      </c>
      <c r="O122" s="171">
        <f>ROUND(E122*N122,2)</f>
        <v>30.57</v>
      </c>
      <c r="P122" s="171">
        <v>0</v>
      </c>
      <c r="Q122" s="171">
        <f>ROUND(E122*P122,2)</f>
        <v>0</v>
      </c>
      <c r="R122" s="173" t="s">
        <v>327</v>
      </c>
      <c r="S122" s="173" t="s">
        <v>266</v>
      </c>
      <c r="T122" s="174" t="s">
        <v>266</v>
      </c>
      <c r="U122" s="156">
        <v>2.5999999999999999E-2</v>
      </c>
      <c r="V122" s="156">
        <f>ROUND(E122*U122,2)</f>
        <v>2.2999999999999998</v>
      </c>
      <c r="W122" s="156"/>
      <c r="X122" s="156" t="s">
        <v>253</v>
      </c>
      <c r="Y122" s="156" t="s">
        <v>182</v>
      </c>
      <c r="Z122" s="146"/>
      <c r="AA122" s="146"/>
      <c r="AB122" s="146"/>
      <c r="AC122" s="146"/>
      <c r="AD122" s="146"/>
      <c r="AE122" s="146"/>
      <c r="AF122" s="146"/>
      <c r="AG122" s="146" t="s">
        <v>254</v>
      </c>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outlineLevel="2" x14ac:dyDescent="0.25">
      <c r="A123" s="153"/>
      <c r="B123" s="154"/>
      <c r="C123" s="513" t="s">
        <v>1472</v>
      </c>
      <c r="D123" s="514"/>
      <c r="E123" s="514"/>
      <c r="F123" s="514"/>
      <c r="G123" s="514"/>
      <c r="H123" s="156"/>
      <c r="I123" s="156"/>
      <c r="J123" s="156"/>
      <c r="K123" s="156"/>
      <c r="L123" s="156"/>
      <c r="M123" s="156"/>
      <c r="N123" s="155"/>
      <c r="O123" s="155"/>
      <c r="P123" s="155"/>
      <c r="Q123" s="155"/>
      <c r="R123" s="156"/>
      <c r="S123" s="156"/>
      <c r="T123" s="156"/>
      <c r="U123" s="156"/>
      <c r="V123" s="156"/>
      <c r="W123" s="156"/>
      <c r="X123" s="156"/>
      <c r="Y123" s="156"/>
      <c r="Z123" s="146"/>
      <c r="AA123" s="146"/>
      <c r="AB123" s="146"/>
      <c r="AC123" s="146"/>
      <c r="AD123" s="146"/>
      <c r="AE123" s="146"/>
      <c r="AF123" s="146"/>
      <c r="AG123" s="146" t="s">
        <v>185</v>
      </c>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outlineLevel="2" x14ac:dyDescent="0.25">
      <c r="A124" s="153"/>
      <c r="B124" s="154"/>
      <c r="C124" s="191" t="s">
        <v>1473</v>
      </c>
      <c r="D124" s="189"/>
      <c r="E124" s="190">
        <v>13.3</v>
      </c>
      <c r="F124" s="156"/>
      <c r="G124" s="156"/>
      <c r="H124" s="156"/>
      <c r="I124" s="156"/>
      <c r="J124" s="156"/>
      <c r="K124" s="156"/>
      <c r="L124" s="156"/>
      <c r="M124" s="156"/>
      <c r="N124" s="155"/>
      <c r="O124" s="155"/>
      <c r="P124" s="155"/>
      <c r="Q124" s="155"/>
      <c r="R124" s="156"/>
      <c r="S124" s="156"/>
      <c r="T124" s="156"/>
      <c r="U124" s="156"/>
      <c r="V124" s="156"/>
      <c r="W124" s="156"/>
      <c r="X124" s="156"/>
      <c r="Y124" s="156"/>
      <c r="Z124" s="146"/>
      <c r="AA124" s="146"/>
      <c r="AB124" s="146"/>
      <c r="AC124" s="146"/>
      <c r="AD124" s="146"/>
      <c r="AE124" s="146"/>
      <c r="AF124" s="146"/>
      <c r="AG124" s="146" t="s">
        <v>271</v>
      </c>
      <c r="AH124" s="146">
        <v>0</v>
      </c>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3" x14ac:dyDescent="0.25">
      <c r="A125" s="153"/>
      <c r="B125" s="154"/>
      <c r="C125" s="191" t="s">
        <v>1474</v>
      </c>
      <c r="D125" s="189"/>
      <c r="E125" s="190">
        <v>39.200000000000003</v>
      </c>
      <c r="F125" s="156"/>
      <c r="G125" s="156"/>
      <c r="H125" s="156"/>
      <c r="I125" s="156"/>
      <c r="J125" s="156"/>
      <c r="K125" s="156"/>
      <c r="L125" s="156"/>
      <c r="M125" s="156"/>
      <c r="N125" s="155"/>
      <c r="O125" s="155"/>
      <c r="P125" s="155"/>
      <c r="Q125" s="155"/>
      <c r="R125" s="156"/>
      <c r="S125" s="156"/>
      <c r="T125" s="156"/>
      <c r="U125" s="156"/>
      <c r="V125" s="156"/>
      <c r="W125" s="156"/>
      <c r="X125" s="156"/>
      <c r="Y125" s="156"/>
      <c r="Z125" s="146"/>
      <c r="AA125" s="146"/>
      <c r="AB125" s="146"/>
      <c r="AC125" s="146"/>
      <c r="AD125" s="146"/>
      <c r="AE125" s="146"/>
      <c r="AF125" s="146"/>
      <c r="AG125" s="146" t="s">
        <v>271</v>
      </c>
      <c r="AH125" s="146">
        <v>0</v>
      </c>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row>
    <row r="126" spans="1:60" outlineLevel="3" x14ac:dyDescent="0.25">
      <c r="A126" s="153"/>
      <c r="B126" s="154"/>
      <c r="C126" s="191" t="s">
        <v>1395</v>
      </c>
      <c r="D126" s="189"/>
      <c r="E126" s="190"/>
      <c r="F126" s="156"/>
      <c r="G126" s="156"/>
      <c r="H126" s="156"/>
      <c r="I126" s="156"/>
      <c r="J126" s="156"/>
      <c r="K126" s="156"/>
      <c r="L126" s="156"/>
      <c r="M126" s="156"/>
      <c r="N126" s="155"/>
      <c r="O126" s="155"/>
      <c r="P126" s="155"/>
      <c r="Q126" s="155"/>
      <c r="R126" s="156"/>
      <c r="S126" s="156"/>
      <c r="T126" s="156"/>
      <c r="U126" s="156"/>
      <c r="V126" s="156"/>
      <c r="W126" s="156"/>
      <c r="X126" s="156"/>
      <c r="Y126" s="156"/>
      <c r="Z126" s="146"/>
      <c r="AA126" s="146"/>
      <c r="AB126" s="146"/>
      <c r="AC126" s="146"/>
      <c r="AD126" s="146"/>
      <c r="AE126" s="146"/>
      <c r="AF126" s="146"/>
      <c r="AG126" s="146" t="s">
        <v>271</v>
      </c>
      <c r="AH126" s="146">
        <v>0</v>
      </c>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row>
    <row r="127" spans="1:60" outlineLevel="3" x14ac:dyDescent="0.25">
      <c r="A127" s="153"/>
      <c r="B127" s="154"/>
      <c r="C127" s="191" t="s">
        <v>1475</v>
      </c>
      <c r="D127" s="189"/>
      <c r="E127" s="190">
        <v>36.119999999999997</v>
      </c>
      <c r="F127" s="156"/>
      <c r="G127" s="156"/>
      <c r="H127" s="156"/>
      <c r="I127" s="156"/>
      <c r="J127" s="156"/>
      <c r="K127" s="156"/>
      <c r="L127" s="156"/>
      <c r="M127" s="156"/>
      <c r="N127" s="155"/>
      <c r="O127" s="155"/>
      <c r="P127" s="155"/>
      <c r="Q127" s="155"/>
      <c r="R127" s="156"/>
      <c r="S127" s="156"/>
      <c r="T127" s="156"/>
      <c r="U127" s="156"/>
      <c r="V127" s="156"/>
      <c r="W127" s="156"/>
      <c r="X127" s="156"/>
      <c r="Y127" s="156"/>
      <c r="Z127" s="146"/>
      <c r="AA127" s="146"/>
      <c r="AB127" s="146"/>
      <c r="AC127" s="146"/>
      <c r="AD127" s="146"/>
      <c r="AE127" s="146"/>
      <c r="AF127" s="146"/>
      <c r="AG127" s="146" t="s">
        <v>271</v>
      </c>
      <c r="AH127" s="146">
        <v>0</v>
      </c>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row>
    <row r="128" spans="1:60" ht="20.399999999999999" outlineLevel="1" x14ac:dyDescent="0.25">
      <c r="A128" s="168">
        <v>28</v>
      </c>
      <c r="B128" s="169" t="s">
        <v>663</v>
      </c>
      <c r="C128" s="184" t="s">
        <v>664</v>
      </c>
      <c r="D128" s="170" t="s">
        <v>264</v>
      </c>
      <c r="E128" s="171">
        <v>2.7</v>
      </c>
      <c r="F128" s="172"/>
      <c r="G128" s="173">
        <f>ROUND(E128*F128,2)</f>
        <v>0</v>
      </c>
      <c r="H128" s="172"/>
      <c r="I128" s="173">
        <f>ROUND(E128*H128,2)</f>
        <v>0</v>
      </c>
      <c r="J128" s="172"/>
      <c r="K128" s="173">
        <f>ROUND(E128*J128,2)</f>
        <v>0</v>
      </c>
      <c r="L128" s="173">
        <v>21</v>
      </c>
      <c r="M128" s="173">
        <f>G128*(1+L128/100)</f>
        <v>0</v>
      </c>
      <c r="N128" s="171">
        <v>0.57499999999999996</v>
      </c>
      <c r="O128" s="171">
        <f>ROUND(E128*N128,2)</f>
        <v>1.55</v>
      </c>
      <c r="P128" s="171">
        <v>0</v>
      </c>
      <c r="Q128" s="171">
        <f>ROUND(E128*P128,2)</f>
        <v>0</v>
      </c>
      <c r="R128" s="173" t="s">
        <v>327</v>
      </c>
      <c r="S128" s="173" t="s">
        <v>266</v>
      </c>
      <c r="T128" s="174" t="s">
        <v>266</v>
      </c>
      <c r="U128" s="156">
        <v>2.7E-2</v>
      </c>
      <c r="V128" s="156">
        <f>ROUND(E128*U128,2)</f>
        <v>7.0000000000000007E-2</v>
      </c>
      <c r="W128" s="156"/>
      <c r="X128" s="156" t="s">
        <v>253</v>
      </c>
      <c r="Y128" s="156" t="s">
        <v>182</v>
      </c>
      <c r="Z128" s="146"/>
      <c r="AA128" s="146"/>
      <c r="AB128" s="146"/>
      <c r="AC128" s="146"/>
      <c r="AD128" s="146"/>
      <c r="AE128" s="146"/>
      <c r="AF128" s="146"/>
      <c r="AG128" s="146" t="s">
        <v>254</v>
      </c>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row>
    <row r="129" spans="1:60" outlineLevel="2" x14ac:dyDescent="0.25">
      <c r="A129" s="153"/>
      <c r="B129" s="154"/>
      <c r="C129" s="191" t="s">
        <v>1476</v>
      </c>
      <c r="D129" s="189"/>
      <c r="E129" s="190">
        <v>2.7</v>
      </c>
      <c r="F129" s="156"/>
      <c r="G129" s="156"/>
      <c r="H129" s="156"/>
      <c r="I129" s="156"/>
      <c r="J129" s="156"/>
      <c r="K129" s="156"/>
      <c r="L129" s="156"/>
      <c r="M129" s="156"/>
      <c r="N129" s="155"/>
      <c r="O129" s="155"/>
      <c r="P129" s="155"/>
      <c r="Q129" s="155"/>
      <c r="R129" s="156"/>
      <c r="S129" s="156"/>
      <c r="T129" s="156"/>
      <c r="U129" s="156"/>
      <c r="V129" s="156"/>
      <c r="W129" s="156"/>
      <c r="X129" s="156"/>
      <c r="Y129" s="156"/>
      <c r="Z129" s="146"/>
      <c r="AA129" s="146"/>
      <c r="AB129" s="146"/>
      <c r="AC129" s="146"/>
      <c r="AD129" s="146"/>
      <c r="AE129" s="146"/>
      <c r="AF129" s="146"/>
      <c r="AG129" s="146" t="s">
        <v>271</v>
      </c>
      <c r="AH129" s="146">
        <v>0</v>
      </c>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row>
    <row r="130" spans="1:60" ht="20.399999999999999" outlineLevel="1" x14ac:dyDescent="0.25">
      <c r="A130" s="168">
        <v>29</v>
      </c>
      <c r="B130" s="169" t="s">
        <v>497</v>
      </c>
      <c r="C130" s="184" t="s">
        <v>498</v>
      </c>
      <c r="D130" s="170" t="s">
        <v>264</v>
      </c>
      <c r="E130" s="171">
        <v>71.349999999999994</v>
      </c>
      <c r="F130" s="172"/>
      <c r="G130" s="173">
        <f>ROUND(E130*F130,2)</f>
        <v>0</v>
      </c>
      <c r="H130" s="172"/>
      <c r="I130" s="173">
        <f>ROUND(E130*H130,2)</f>
        <v>0</v>
      </c>
      <c r="J130" s="172"/>
      <c r="K130" s="173">
        <f>ROUND(E130*J130,2)</f>
        <v>0</v>
      </c>
      <c r="L130" s="173">
        <v>21</v>
      </c>
      <c r="M130" s="173">
        <f>G130*(1+L130/100)</f>
        <v>0</v>
      </c>
      <c r="N130" s="171">
        <v>0.23737</v>
      </c>
      <c r="O130" s="171">
        <f>ROUND(E130*N130,2)</f>
        <v>16.940000000000001</v>
      </c>
      <c r="P130" s="171">
        <v>0</v>
      </c>
      <c r="Q130" s="171">
        <f>ROUND(E130*P130,2)</f>
        <v>0</v>
      </c>
      <c r="R130" s="173" t="s">
        <v>327</v>
      </c>
      <c r="S130" s="173" t="s">
        <v>266</v>
      </c>
      <c r="T130" s="174" t="s">
        <v>266</v>
      </c>
      <c r="U130" s="156">
        <v>0.08</v>
      </c>
      <c r="V130" s="156">
        <f>ROUND(E130*U130,2)</f>
        <v>5.71</v>
      </c>
      <c r="W130" s="156"/>
      <c r="X130" s="156" t="s">
        <v>253</v>
      </c>
      <c r="Y130" s="156" t="s">
        <v>182</v>
      </c>
      <c r="Z130" s="146"/>
      <c r="AA130" s="146"/>
      <c r="AB130" s="146"/>
      <c r="AC130" s="146"/>
      <c r="AD130" s="146"/>
      <c r="AE130" s="146"/>
      <c r="AF130" s="146"/>
      <c r="AG130" s="146" t="s">
        <v>254</v>
      </c>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outlineLevel="2" x14ac:dyDescent="0.25">
      <c r="A131" s="153"/>
      <c r="B131" s="154"/>
      <c r="C131" s="524" t="s">
        <v>499</v>
      </c>
      <c r="D131" s="525"/>
      <c r="E131" s="525"/>
      <c r="F131" s="525"/>
      <c r="G131" s="525"/>
      <c r="H131" s="156"/>
      <c r="I131" s="156"/>
      <c r="J131" s="156"/>
      <c r="K131" s="156"/>
      <c r="L131" s="156"/>
      <c r="M131" s="156"/>
      <c r="N131" s="155"/>
      <c r="O131" s="155"/>
      <c r="P131" s="155"/>
      <c r="Q131" s="155"/>
      <c r="R131" s="156"/>
      <c r="S131" s="156"/>
      <c r="T131" s="156"/>
      <c r="U131" s="156"/>
      <c r="V131" s="156"/>
      <c r="W131" s="156"/>
      <c r="X131" s="156"/>
      <c r="Y131" s="156"/>
      <c r="Z131" s="146"/>
      <c r="AA131" s="146"/>
      <c r="AB131" s="146"/>
      <c r="AC131" s="146"/>
      <c r="AD131" s="146"/>
      <c r="AE131" s="146"/>
      <c r="AF131" s="146"/>
      <c r="AG131" s="146" t="s">
        <v>275</v>
      </c>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row>
    <row r="132" spans="1:60" outlineLevel="2" x14ac:dyDescent="0.25">
      <c r="A132" s="153"/>
      <c r="B132" s="154"/>
      <c r="C132" s="191" t="s">
        <v>1393</v>
      </c>
      <c r="D132" s="189"/>
      <c r="E132" s="190">
        <v>10.45</v>
      </c>
      <c r="F132" s="156"/>
      <c r="G132" s="156"/>
      <c r="H132" s="156"/>
      <c r="I132" s="156"/>
      <c r="J132" s="156"/>
      <c r="K132" s="156"/>
      <c r="L132" s="156"/>
      <c r="M132" s="156"/>
      <c r="N132" s="155"/>
      <c r="O132" s="155"/>
      <c r="P132" s="155"/>
      <c r="Q132" s="155"/>
      <c r="R132" s="156"/>
      <c r="S132" s="156"/>
      <c r="T132" s="156"/>
      <c r="U132" s="156"/>
      <c r="V132" s="156"/>
      <c r="W132" s="156"/>
      <c r="X132" s="156"/>
      <c r="Y132" s="156"/>
      <c r="Z132" s="146"/>
      <c r="AA132" s="146"/>
      <c r="AB132" s="146"/>
      <c r="AC132" s="146"/>
      <c r="AD132" s="146"/>
      <c r="AE132" s="146"/>
      <c r="AF132" s="146"/>
      <c r="AG132" s="146" t="s">
        <v>271</v>
      </c>
      <c r="AH132" s="146">
        <v>0</v>
      </c>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outlineLevel="3" x14ac:dyDescent="0.25">
      <c r="A133" s="153"/>
      <c r="B133" s="154"/>
      <c r="C133" s="191" t="s">
        <v>1394</v>
      </c>
      <c r="D133" s="189"/>
      <c r="E133" s="190">
        <v>30.8</v>
      </c>
      <c r="F133" s="156"/>
      <c r="G133" s="156"/>
      <c r="H133" s="156"/>
      <c r="I133" s="156"/>
      <c r="J133" s="156"/>
      <c r="K133" s="156"/>
      <c r="L133" s="156"/>
      <c r="M133" s="156"/>
      <c r="N133" s="155"/>
      <c r="O133" s="155"/>
      <c r="P133" s="155"/>
      <c r="Q133" s="155"/>
      <c r="R133" s="156"/>
      <c r="S133" s="156"/>
      <c r="T133" s="156"/>
      <c r="U133" s="156"/>
      <c r="V133" s="156"/>
      <c r="W133" s="156"/>
      <c r="X133" s="156"/>
      <c r="Y133" s="156"/>
      <c r="Z133" s="146"/>
      <c r="AA133" s="146"/>
      <c r="AB133" s="146"/>
      <c r="AC133" s="146"/>
      <c r="AD133" s="146"/>
      <c r="AE133" s="146"/>
      <c r="AF133" s="146"/>
      <c r="AG133" s="146" t="s">
        <v>271</v>
      </c>
      <c r="AH133" s="146">
        <v>0</v>
      </c>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row>
    <row r="134" spans="1:60" outlineLevel="3" x14ac:dyDescent="0.25">
      <c r="A134" s="153"/>
      <c r="B134" s="154"/>
      <c r="C134" s="191" t="s">
        <v>1395</v>
      </c>
      <c r="D134" s="189"/>
      <c r="E134" s="190"/>
      <c r="F134" s="156"/>
      <c r="G134" s="156"/>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271</v>
      </c>
      <c r="AH134" s="146">
        <v>0</v>
      </c>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row>
    <row r="135" spans="1:60" outlineLevel="3" x14ac:dyDescent="0.25">
      <c r="A135" s="153"/>
      <c r="B135" s="154"/>
      <c r="C135" s="191" t="s">
        <v>1396</v>
      </c>
      <c r="D135" s="189"/>
      <c r="E135" s="190">
        <v>30.1</v>
      </c>
      <c r="F135" s="156"/>
      <c r="G135" s="156"/>
      <c r="H135" s="156"/>
      <c r="I135" s="156"/>
      <c r="J135" s="156"/>
      <c r="K135" s="156"/>
      <c r="L135" s="156"/>
      <c r="M135" s="156"/>
      <c r="N135" s="155"/>
      <c r="O135" s="155"/>
      <c r="P135" s="155"/>
      <c r="Q135" s="155"/>
      <c r="R135" s="156"/>
      <c r="S135" s="156"/>
      <c r="T135" s="156"/>
      <c r="U135" s="156"/>
      <c r="V135" s="156"/>
      <c r="W135" s="156"/>
      <c r="X135" s="156"/>
      <c r="Y135" s="156"/>
      <c r="Z135" s="146"/>
      <c r="AA135" s="146"/>
      <c r="AB135" s="146"/>
      <c r="AC135" s="146"/>
      <c r="AD135" s="146"/>
      <c r="AE135" s="146"/>
      <c r="AF135" s="146"/>
      <c r="AG135" s="146" t="s">
        <v>271</v>
      </c>
      <c r="AH135" s="146">
        <v>0</v>
      </c>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row>
    <row r="136" spans="1:60" outlineLevel="1" x14ac:dyDescent="0.25">
      <c r="A136" s="168">
        <v>30</v>
      </c>
      <c r="B136" s="169" t="s">
        <v>501</v>
      </c>
      <c r="C136" s="184" t="s">
        <v>502</v>
      </c>
      <c r="D136" s="170" t="s">
        <v>264</v>
      </c>
      <c r="E136" s="171">
        <v>142.69999999999999</v>
      </c>
      <c r="F136" s="172"/>
      <c r="G136" s="173">
        <f>ROUND(E136*F136,2)</f>
        <v>0</v>
      </c>
      <c r="H136" s="172"/>
      <c r="I136" s="173">
        <f>ROUND(E136*H136,2)</f>
        <v>0</v>
      </c>
      <c r="J136" s="172"/>
      <c r="K136" s="173">
        <f>ROUND(E136*J136,2)</f>
        <v>0</v>
      </c>
      <c r="L136" s="173">
        <v>21</v>
      </c>
      <c r="M136" s="173">
        <f>G136*(1+L136/100)</f>
        <v>0</v>
      </c>
      <c r="N136" s="171">
        <v>4.0000000000000002E-4</v>
      </c>
      <c r="O136" s="171">
        <f>ROUND(E136*N136,2)</f>
        <v>0.06</v>
      </c>
      <c r="P136" s="171">
        <v>0</v>
      </c>
      <c r="Q136" s="171">
        <f>ROUND(E136*P136,2)</f>
        <v>0</v>
      </c>
      <c r="R136" s="173" t="s">
        <v>327</v>
      </c>
      <c r="S136" s="173" t="s">
        <v>266</v>
      </c>
      <c r="T136" s="174" t="s">
        <v>266</v>
      </c>
      <c r="U136" s="156">
        <v>2E-3</v>
      </c>
      <c r="V136" s="156">
        <f>ROUND(E136*U136,2)</f>
        <v>0.28999999999999998</v>
      </c>
      <c r="W136" s="156"/>
      <c r="X136" s="156" t="s">
        <v>253</v>
      </c>
      <c r="Y136" s="156" t="s">
        <v>182</v>
      </c>
      <c r="Z136" s="146"/>
      <c r="AA136" s="146"/>
      <c r="AB136" s="146"/>
      <c r="AC136" s="146"/>
      <c r="AD136" s="146"/>
      <c r="AE136" s="146"/>
      <c r="AF136" s="146"/>
      <c r="AG136" s="146" t="s">
        <v>254</v>
      </c>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row>
    <row r="137" spans="1:60" outlineLevel="2" x14ac:dyDescent="0.25">
      <c r="A137" s="153"/>
      <c r="B137" s="154"/>
      <c r="C137" s="524" t="s">
        <v>503</v>
      </c>
      <c r="D137" s="525"/>
      <c r="E137" s="525"/>
      <c r="F137" s="525"/>
      <c r="G137" s="525"/>
      <c r="H137" s="156"/>
      <c r="I137" s="156"/>
      <c r="J137" s="156"/>
      <c r="K137" s="156"/>
      <c r="L137" s="156"/>
      <c r="M137" s="156"/>
      <c r="N137" s="155"/>
      <c r="O137" s="155"/>
      <c r="P137" s="155"/>
      <c r="Q137" s="155"/>
      <c r="R137" s="156"/>
      <c r="S137" s="156"/>
      <c r="T137" s="156"/>
      <c r="U137" s="156"/>
      <c r="V137" s="156"/>
      <c r="W137" s="156"/>
      <c r="X137" s="156"/>
      <c r="Y137" s="156"/>
      <c r="Z137" s="146"/>
      <c r="AA137" s="146"/>
      <c r="AB137" s="146"/>
      <c r="AC137" s="146"/>
      <c r="AD137" s="146"/>
      <c r="AE137" s="146"/>
      <c r="AF137" s="146"/>
      <c r="AG137" s="146" t="s">
        <v>275</v>
      </c>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row>
    <row r="138" spans="1:60" outlineLevel="2" x14ac:dyDescent="0.25">
      <c r="A138" s="153"/>
      <c r="B138" s="154"/>
      <c r="C138" s="191" t="s">
        <v>1477</v>
      </c>
      <c r="D138" s="189"/>
      <c r="E138" s="190">
        <v>20.9</v>
      </c>
      <c r="F138" s="156"/>
      <c r="G138" s="156"/>
      <c r="H138" s="156"/>
      <c r="I138" s="156"/>
      <c r="J138" s="156"/>
      <c r="K138" s="156"/>
      <c r="L138" s="156"/>
      <c r="M138" s="156"/>
      <c r="N138" s="155"/>
      <c r="O138" s="155"/>
      <c r="P138" s="155"/>
      <c r="Q138" s="155"/>
      <c r="R138" s="156"/>
      <c r="S138" s="156"/>
      <c r="T138" s="156"/>
      <c r="U138" s="156"/>
      <c r="V138" s="156"/>
      <c r="W138" s="156"/>
      <c r="X138" s="156"/>
      <c r="Y138" s="156"/>
      <c r="Z138" s="146"/>
      <c r="AA138" s="146"/>
      <c r="AB138" s="146"/>
      <c r="AC138" s="146"/>
      <c r="AD138" s="146"/>
      <c r="AE138" s="146"/>
      <c r="AF138" s="146"/>
      <c r="AG138" s="146" t="s">
        <v>271</v>
      </c>
      <c r="AH138" s="146">
        <v>0</v>
      </c>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outlineLevel="3" x14ac:dyDescent="0.25">
      <c r="A139" s="153"/>
      <c r="B139" s="154"/>
      <c r="C139" s="191" t="s">
        <v>1478</v>
      </c>
      <c r="D139" s="189"/>
      <c r="E139" s="190">
        <v>61.6</v>
      </c>
      <c r="F139" s="156"/>
      <c r="G139" s="156"/>
      <c r="H139" s="156"/>
      <c r="I139" s="156"/>
      <c r="J139" s="156"/>
      <c r="K139" s="156"/>
      <c r="L139" s="156"/>
      <c r="M139" s="156"/>
      <c r="N139" s="155"/>
      <c r="O139" s="155"/>
      <c r="P139" s="155"/>
      <c r="Q139" s="155"/>
      <c r="R139" s="156"/>
      <c r="S139" s="156"/>
      <c r="T139" s="156"/>
      <c r="U139" s="156"/>
      <c r="V139" s="156"/>
      <c r="W139" s="156"/>
      <c r="X139" s="156"/>
      <c r="Y139" s="156"/>
      <c r="Z139" s="146"/>
      <c r="AA139" s="146"/>
      <c r="AB139" s="146"/>
      <c r="AC139" s="146"/>
      <c r="AD139" s="146"/>
      <c r="AE139" s="146"/>
      <c r="AF139" s="146"/>
      <c r="AG139" s="146" t="s">
        <v>271</v>
      </c>
      <c r="AH139" s="146">
        <v>0</v>
      </c>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row>
    <row r="140" spans="1:60" outlineLevel="3" x14ac:dyDescent="0.25">
      <c r="A140" s="153"/>
      <c r="B140" s="154"/>
      <c r="C140" s="191" t="s">
        <v>1395</v>
      </c>
      <c r="D140" s="189"/>
      <c r="E140" s="190"/>
      <c r="F140" s="156"/>
      <c r="G140" s="156"/>
      <c r="H140" s="156"/>
      <c r="I140" s="156"/>
      <c r="J140" s="156"/>
      <c r="K140" s="156"/>
      <c r="L140" s="156"/>
      <c r="M140" s="156"/>
      <c r="N140" s="155"/>
      <c r="O140" s="155"/>
      <c r="P140" s="155"/>
      <c r="Q140" s="155"/>
      <c r="R140" s="156"/>
      <c r="S140" s="156"/>
      <c r="T140" s="156"/>
      <c r="U140" s="156"/>
      <c r="V140" s="156"/>
      <c r="W140" s="156"/>
      <c r="X140" s="156"/>
      <c r="Y140" s="156"/>
      <c r="Z140" s="146"/>
      <c r="AA140" s="146"/>
      <c r="AB140" s="146"/>
      <c r="AC140" s="146"/>
      <c r="AD140" s="146"/>
      <c r="AE140" s="146"/>
      <c r="AF140" s="146"/>
      <c r="AG140" s="146" t="s">
        <v>271</v>
      </c>
      <c r="AH140" s="146">
        <v>0</v>
      </c>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outlineLevel="3" x14ac:dyDescent="0.25">
      <c r="A141" s="153"/>
      <c r="B141" s="154"/>
      <c r="C141" s="191" t="s">
        <v>1479</v>
      </c>
      <c r="D141" s="189"/>
      <c r="E141" s="190">
        <v>60.2</v>
      </c>
      <c r="F141" s="156"/>
      <c r="G141" s="156"/>
      <c r="H141" s="156"/>
      <c r="I141" s="156"/>
      <c r="J141" s="156"/>
      <c r="K141" s="156"/>
      <c r="L141" s="156"/>
      <c r="M141" s="156"/>
      <c r="N141" s="155"/>
      <c r="O141" s="155"/>
      <c r="P141" s="155"/>
      <c r="Q141" s="155"/>
      <c r="R141" s="156"/>
      <c r="S141" s="156"/>
      <c r="T141" s="156"/>
      <c r="U141" s="156"/>
      <c r="V141" s="156"/>
      <c r="W141" s="156"/>
      <c r="X141" s="156"/>
      <c r="Y141" s="156"/>
      <c r="Z141" s="146"/>
      <c r="AA141" s="146"/>
      <c r="AB141" s="146"/>
      <c r="AC141" s="146"/>
      <c r="AD141" s="146"/>
      <c r="AE141" s="146"/>
      <c r="AF141" s="146"/>
      <c r="AG141" s="146" t="s">
        <v>271</v>
      </c>
      <c r="AH141" s="146">
        <v>0</v>
      </c>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row>
    <row r="142" spans="1:60" ht="20.399999999999999" outlineLevel="1" x14ac:dyDescent="0.25">
      <c r="A142" s="168">
        <v>31</v>
      </c>
      <c r="B142" s="169" t="s">
        <v>505</v>
      </c>
      <c r="C142" s="184" t="s">
        <v>506</v>
      </c>
      <c r="D142" s="170" t="s">
        <v>264</v>
      </c>
      <c r="E142" s="171">
        <v>71.349999999999994</v>
      </c>
      <c r="F142" s="172"/>
      <c r="G142" s="173">
        <f>ROUND(E142*F142,2)</f>
        <v>0</v>
      </c>
      <c r="H142" s="172"/>
      <c r="I142" s="173">
        <f>ROUND(E142*H142,2)</f>
        <v>0</v>
      </c>
      <c r="J142" s="172"/>
      <c r="K142" s="173">
        <f>ROUND(E142*J142,2)</f>
        <v>0</v>
      </c>
      <c r="L142" s="173">
        <v>21</v>
      </c>
      <c r="M142" s="173">
        <f>G142*(1+L142/100)</f>
        <v>0</v>
      </c>
      <c r="N142" s="171">
        <v>0.10373</v>
      </c>
      <c r="O142" s="171">
        <f>ROUND(E142*N142,2)</f>
        <v>7.4</v>
      </c>
      <c r="P142" s="171">
        <v>0</v>
      </c>
      <c r="Q142" s="171">
        <f>ROUND(E142*P142,2)</f>
        <v>0</v>
      </c>
      <c r="R142" s="173" t="s">
        <v>327</v>
      </c>
      <c r="S142" s="173" t="s">
        <v>266</v>
      </c>
      <c r="T142" s="174" t="s">
        <v>266</v>
      </c>
      <c r="U142" s="156">
        <v>6.4000000000000001E-2</v>
      </c>
      <c r="V142" s="156">
        <f>ROUND(E142*U142,2)</f>
        <v>4.57</v>
      </c>
      <c r="W142" s="156"/>
      <c r="X142" s="156" t="s">
        <v>253</v>
      </c>
      <c r="Y142" s="156" t="s">
        <v>182</v>
      </c>
      <c r="Z142" s="146"/>
      <c r="AA142" s="146"/>
      <c r="AB142" s="146"/>
      <c r="AC142" s="146"/>
      <c r="AD142" s="146"/>
      <c r="AE142" s="146"/>
      <c r="AF142" s="146"/>
      <c r="AG142" s="146" t="s">
        <v>254</v>
      </c>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row>
    <row r="143" spans="1:60" outlineLevel="2" x14ac:dyDescent="0.25">
      <c r="A143" s="153"/>
      <c r="B143" s="154"/>
      <c r="C143" s="191" t="s">
        <v>1393</v>
      </c>
      <c r="D143" s="189"/>
      <c r="E143" s="190">
        <v>10.45</v>
      </c>
      <c r="F143" s="156"/>
      <c r="G143" s="156"/>
      <c r="H143" s="156"/>
      <c r="I143" s="156"/>
      <c r="J143" s="156"/>
      <c r="K143" s="156"/>
      <c r="L143" s="156"/>
      <c r="M143" s="156"/>
      <c r="N143" s="155"/>
      <c r="O143" s="155"/>
      <c r="P143" s="155"/>
      <c r="Q143" s="155"/>
      <c r="R143" s="156"/>
      <c r="S143" s="156"/>
      <c r="T143" s="156"/>
      <c r="U143" s="156"/>
      <c r="V143" s="156"/>
      <c r="W143" s="156"/>
      <c r="X143" s="156"/>
      <c r="Y143" s="156"/>
      <c r="Z143" s="146"/>
      <c r="AA143" s="146"/>
      <c r="AB143" s="146"/>
      <c r="AC143" s="146"/>
      <c r="AD143" s="146"/>
      <c r="AE143" s="146"/>
      <c r="AF143" s="146"/>
      <c r="AG143" s="146" t="s">
        <v>271</v>
      </c>
      <c r="AH143" s="146">
        <v>0</v>
      </c>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row>
    <row r="144" spans="1:60" outlineLevel="3" x14ac:dyDescent="0.25">
      <c r="A144" s="153"/>
      <c r="B144" s="154"/>
      <c r="C144" s="191" t="s">
        <v>1394</v>
      </c>
      <c r="D144" s="189"/>
      <c r="E144" s="190">
        <v>30.8</v>
      </c>
      <c r="F144" s="156"/>
      <c r="G144" s="156"/>
      <c r="H144" s="156"/>
      <c r="I144" s="156"/>
      <c r="J144" s="156"/>
      <c r="K144" s="156"/>
      <c r="L144" s="156"/>
      <c r="M144" s="156"/>
      <c r="N144" s="155"/>
      <c r="O144" s="155"/>
      <c r="P144" s="155"/>
      <c r="Q144" s="155"/>
      <c r="R144" s="156"/>
      <c r="S144" s="156"/>
      <c r="T144" s="156"/>
      <c r="U144" s="156"/>
      <c r="V144" s="156"/>
      <c r="W144" s="156"/>
      <c r="X144" s="156"/>
      <c r="Y144" s="156"/>
      <c r="Z144" s="146"/>
      <c r="AA144" s="146"/>
      <c r="AB144" s="146"/>
      <c r="AC144" s="146"/>
      <c r="AD144" s="146"/>
      <c r="AE144" s="146"/>
      <c r="AF144" s="146"/>
      <c r="AG144" s="146" t="s">
        <v>271</v>
      </c>
      <c r="AH144" s="146">
        <v>0</v>
      </c>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row>
    <row r="145" spans="1:60" outlineLevel="3" x14ac:dyDescent="0.25">
      <c r="A145" s="153"/>
      <c r="B145" s="154"/>
      <c r="C145" s="191" t="s">
        <v>1395</v>
      </c>
      <c r="D145" s="189"/>
      <c r="E145" s="190"/>
      <c r="F145" s="156"/>
      <c r="G145" s="156"/>
      <c r="H145" s="156"/>
      <c r="I145" s="156"/>
      <c r="J145" s="156"/>
      <c r="K145" s="156"/>
      <c r="L145" s="156"/>
      <c r="M145" s="156"/>
      <c r="N145" s="155"/>
      <c r="O145" s="155"/>
      <c r="P145" s="155"/>
      <c r="Q145" s="155"/>
      <c r="R145" s="156"/>
      <c r="S145" s="156"/>
      <c r="T145" s="156"/>
      <c r="U145" s="156"/>
      <c r="V145" s="156"/>
      <c r="W145" s="156"/>
      <c r="X145" s="156"/>
      <c r="Y145" s="156"/>
      <c r="Z145" s="146"/>
      <c r="AA145" s="146"/>
      <c r="AB145" s="146"/>
      <c r="AC145" s="146"/>
      <c r="AD145" s="146"/>
      <c r="AE145" s="146"/>
      <c r="AF145" s="146"/>
      <c r="AG145" s="146" t="s">
        <v>271</v>
      </c>
      <c r="AH145" s="146">
        <v>0</v>
      </c>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row>
    <row r="146" spans="1:60" outlineLevel="3" x14ac:dyDescent="0.25">
      <c r="A146" s="153"/>
      <c r="B146" s="154"/>
      <c r="C146" s="191" t="s">
        <v>1396</v>
      </c>
      <c r="D146" s="189"/>
      <c r="E146" s="190">
        <v>30.1</v>
      </c>
      <c r="F146" s="156"/>
      <c r="G146" s="156"/>
      <c r="H146" s="156"/>
      <c r="I146" s="156"/>
      <c r="J146" s="156"/>
      <c r="K146" s="156"/>
      <c r="L146" s="156"/>
      <c r="M146" s="156"/>
      <c r="N146" s="155"/>
      <c r="O146" s="155"/>
      <c r="P146" s="155"/>
      <c r="Q146" s="155"/>
      <c r="R146" s="156"/>
      <c r="S146" s="156"/>
      <c r="T146" s="156"/>
      <c r="U146" s="156"/>
      <c r="V146" s="156"/>
      <c r="W146" s="156"/>
      <c r="X146" s="156"/>
      <c r="Y146" s="156"/>
      <c r="Z146" s="146"/>
      <c r="AA146" s="146"/>
      <c r="AB146" s="146"/>
      <c r="AC146" s="146"/>
      <c r="AD146" s="146"/>
      <c r="AE146" s="146"/>
      <c r="AF146" s="146"/>
      <c r="AG146" s="146" t="s">
        <v>271</v>
      </c>
      <c r="AH146" s="146">
        <v>0</v>
      </c>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row>
    <row r="147" spans="1:60" ht="20.399999999999999" outlineLevel="1" x14ac:dyDescent="0.25">
      <c r="A147" s="168">
        <v>32</v>
      </c>
      <c r="B147" s="169" t="s">
        <v>507</v>
      </c>
      <c r="C147" s="184" t="s">
        <v>508</v>
      </c>
      <c r="D147" s="170" t="s">
        <v>264</v>
      </c>
      <c r="E147" s="171">
        <v>71.349999999999994</v>
      </c>
      <c r="F147" s="172"/>
      <c r="G147" s="173">
        <f>ROUND(E147*F147,2)</f>
        <v>0</v>
      </c>
      <c r="H147" s="172"/>
      <c r="I147" s="173">
        <f>ROUND(E147*H147,2)</f>
        <v>0</v>
      </c>
      <c r="J147" s="172"/>
      <c r="K147" s="173">
        <f>ROUND(E147*J147,2)</f>
        <v>0</v>
      </c>
      <c r="L147" s="173">
        <v>21</v>
      </c>
      <c r="M147" s="173">
        <f>G147*(1+L147/100)</f>
        <v>0</v>
      </c>
      <c r="N147" s="171">
        <v>0.18151999999999999</v>
      </c>
      <c r="O147" s="171">
        <f>ROUND(E147*N147,2)</f>
        <v>12.95</v>
      </c>
      <c r="P147" s="171">
        <v>0</v>
      </c>
      <c r="Q147" s="171">
        <f>ROUND(E147*P147,2)</f>
        <v>0</v>
      </c>
      <c r="R147" s="173" t="s">
        <v>327</v>
      </c>
      <c r="S147" s="173" t="s">
        <v>266</v>
      </c>
      <c r="T147" s="174" t="s">
        <v>266</v>
      </c>
      <c r="U147" s="156">
        <v>8.7999999999999995E-2</v>
      </c>
      <c r="V147" s="156">
        <f>ROUND(E147*U147,2)</f>
        <v>6.28</v>
      </c>
      <c r="W147" s="156"/>
      <c r="X147" s="156" t="s">
        <v>253</v>
      </c>
      <c r="Y147" s="156" t="s">
        <v>182</v>
      </c>
      <c r="Z147" s="146"/>
      <c r="AA147" s="146"/>
      <c r="AB147" s="146"/>
      <c r="AC147" s="146"/>
      <c r="AD147" s="146"/>
      <c r="AE147" s="146"/>
      <c r="AF147" s="146"/>
      <c r="AG147" s="146" t="s">
        <v>254</v>
      </c>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row>
    <row r="148" spans="1:60" outlineLevel="2" x14ac:dyDescent="0.25">
      <c r="A148" s="153"/>
      <c r="B148" s="154"/>
      <c r="C148" s="191" t="s">
        <v>1393</v>
      </c>
      <c r="D148" s="189"/>
      <c r="E148" s="190">
        <v>10.45</v>
      </c>
      <c r="F148" s="156"/>
      <c r="G148" s="156"/>
      <c r="H148" s="156"/>
      <c r="I148" s="156"/>
      <c r="J148" s="156"/>
      <c r="K148" s="156"/>
      <c r="L148" s="156"/>
      <c r="M148" s="156"/>
      <c r="N148" s="155"/>
      <c r="O148" s="155"/>
      <c r="P148" s="155"/>
      <c r="Q148" s="155"/>
      <c r="R148" s="156"/>
      <c r="S148" s="156"/>
      <c r="T148" s="156"/>
      <c r="U148" s="156"/>
      <c r="V148" s="156"/>
      <c r="W148" s="156"/>
      <c r="X148" s="156"/>
      <c r="Y148" s="156"/>
      <c r="Z148" s="146"/>
      <c r="AA148" s="146"/>
      <c r="AB148" s="146"/>
      <c r="AC148" s="146"/>
      <c r="AD148" s="146"/>
      <c r="AE148" s="146"/>
      <c r="AF148" s="146"/>
      <c r="AG148" s="146" t="s">
        <v>271</v>
      </c>
      <c r="AH148" s="146">
        <v>0</v>
      </c>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row>
    <row r="149" spans="1:60" outlineLevel="3" x14ac:dyDescent="0.25">
      <c r="A149" s="153"/>
      <c r="B149" s="154"/>
      <c r="C149" s="191" t="s">
        <v>1394</v>
      </c>
      <c r="D149" s="189"/>
      <c r="E149" s="190">
        <v>30.8</v>
      </c>
      <c r="F149" s="156"/>
      <c r="G149" s="156"/>
      <c r="H149" s="156"/>
      <c r="I149" s="156"/>
      <c r="J149" s="156"/>
      <c r="K149" s="156"/>
      <c r="L149" s="156"/>
      <c r="M149" s="156"/>
      <c r="N149" s="155"/>
      <c r="O149" s="155"/>
      <c r="P149" s="155"/>
      <c r="Q149" s="155"/>
      <c r="R149" s="156"/>
      <c r="S149" s="156"/>
      <c r="T149" s="156"/>
      <c r="U149" s="156"/>
      <c r="V149" s="156"/>
      <c r="W149" s="156"/>
      <c r="X149" s="156"/>
      <c r="Y149" s="156"/>
      <c r="Z149" s="146"/>
      <c r="AA149" s="146"/>
      <c r="AB149" s="146"/>
      <c r="AC149" s="146"/>
      <c r="AD149" s="146"/>
      <c r="AE149" s="146"/>
      <c r="AF149" s="146"/>
      <c r="AG149" s="146" t="s">
        <v>271</v>
      </c>
      <c r="AH149" s="146">
        <v>0</v>
      </c>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row>
    <row r="150" spans="1:60" outlineLevel="3" x14ac:dyDescent="0.25">
      <c r="A150" s="153"/>
      <c r="B150" s="154"/>
      <c r="C150" s="191" t="s">
        <v>1395</v>
      </c>
      <c r="D150" s="189"/>
      <c r="E150" s="190"/>
      <c r="F150" s="156"/>
      <c r="G150" s="156"/>
      <c r="H150" s="156"/>
      <c r="I150" s="156"/>
      <c r="J150" s="156"/>
      <c r="K150" s="156"/>
      <c r="L150" s="156"/>
      <c r="M150" s="156"/>
      <c r="N150" s="155"/>
      <c r="O150" s="155"/>
      <c r="P150" s="155"/>
      <c r="Q150" s="155"/>
      <c r="R150" s="156"/>
      <c r="S150" s="156"/>
      <c r="T150" s="156"/>
      <c r="U150" s="156"/>
      <c r="V150" s="156"/>
      <c r="W150" s="156"/>
      <c r="X150" s="156"/>
      <c r="Y150" s="156"/>
      <c r="Z150" s="146"/>
      <c r="AA150" s="146"/>
      <c r="AB150" s="146"/>
      <c r="AC150" s="146"/>
      <c r="AD150" s="146"/>
      <c r="AE150" s="146"/>
      <c r="AF150" s="146"/>
      <c r="AG150" s="146" t="s">
        <v>271</v>
      </c>
      <c r="AH150" s="146">
        <v>0</v>
      </c>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row>
    <row r="151" spans="1:60" outlineLevel="3" x14ac:dyDescent="0.25">
      <c r="A151" s="153"/>
      <c r="B151" s="154"/>
      <c r="C151" s="191" t="s">
        <v>1396</v>
      </c>
      <c r="D151" s="189"/>
      <c r="E151" s="190">
        <v>30.1</v>
      </c>
      <c r="F151" s="156"/>
      <c r="G151" s="156"/>
      <c r="H151" s="156"/>
      <c r="I151" s="156"/>
      <c r="J151" s="156"/>
      <c r="K151" s="156"/>
      <c r="L151" s="156"/>
      <c r="M151" s="156"/>
      <c r="N151" s="155"/>
      <c r="O151" s="155"/>
      <c r="P151" s="155"/>
      <c r="Q151" s="155"/>
      <c r="R151" s="156"/>
      <c r="S151" s="156"/>
      <c r="T151" s="156"/>
      <c r="U151" s="156"/>
      <c r="V151" s="156"/>
      <c r="W151" s="156"/>
      <c r="X151" s="156"/>
      <c r="Y151" s="156"/>
      <c r="Z151" s="146"/>
      <c r="AA151" s="146"/>
      <c r="AB151" s="146"/>
      <c r="AC151" s="146"/>
      <c r="AD151" s="146"/>
      <c r="AE151" s="146"/>
      <c r="AF151" s="146"/>
      <c r="AG151" s="146" t="s">
        <v>271</v>
      </c>
      <c r="AH151" s="146">
        <v>0</v>
      </c>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row>
    <row r="152" spans="1:60" outlineLevel="1" x14ac:dyDescent="0.25">
      <c r="A152" s="168">
        <v>33</v>
      </c>
      <c r="B152" s="169" t="s">
        <v>1480</v>
      </c>
      <c r="C152" s="184" t="s">
        <v>1481</v>
      </c>
      <c r="D152" s="170" t="s">
        <v>264</v>
      </c>
      <c r="E152" s="171">
        <v>1.2</v>
      </c>
      <c r="F152" s="172"/>
      <c r="G152" s="173">
        <f>ROUND(E152*F152,2)</f>
        <v>0</v>
      </c>
      <c r="H152" s="172"/>
      <c r="I152" s="173">
        <f>ROUND(E152*H152,2)</f>
        <v>0</v>
      </c>
      <c r="J152" s="172"/>
      <c r="K152" s="173">
        <f>ROUND(E152*J152,2)</f>
        <v>0</v>
      </c>
      <c r="L152" s="173">
        <v>21</v>
      </c>
      <c r="M152" s="173">
        <f>G152*(1+L152/100)</f>
        <v>0</v>
      </c>
      <c r="N152" s="171">
        <v>7.1999999999999995E-2</v>
      </c>
      <c r="O152" s="171">
        <f>ROUND(E152*N152,2)</f>
        <v>0.09</v>
      </c>
      <c r="P152" s="171">
        <v>0</v>
      </c>
      <c r="Q152" s="171">
        <f>ROUND(E152*P152,2)</f>
        <v>0</v>
      </c>
      <c r="R152" s="173" t="s">
        <v>327</v>
      </c>
      <c r="S152" s="173" t="s">
        <v>266</v>
      </c>
      <c r="T152" s="174" t="s">
        <v>266</v>
      </c>
      <c r="U152" s="156">
        <v>0.375</v>
      </c>
      <c r="V152" s="156">
        <f>ROUND(E152*U152,2)</f>
        <v>0.45</v>
      </c>
      <c r="W152" s="156"/>
      <c r="X152" s="156" t="s">
        <v>253</v>
      </c>
      <c r="Y152" s="156" t="s">
        <v>182</v>
      </c>
      <c r="Z152" s="146"/>
      <c r="AA152" s="146"/>
      <c r="AB152" s="146"/>
      <c r="AC152" s="146"/>
      <c r="AD152" s="146"/>
      <c r="AE152" s="146"/>
      <c r="AF152" s="146"/>
      <c r="AG152" s="146" t="s">
        <v>254</v>
      </c>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row>
    <row r="153" spans="1:60" ht="21" outlineLevel="2" x14ac:dyDescent="0.25">
      <c r="A153" s="153"/>
      <c r="B153" s="154"/>
      <c r="C153" s="524" t="s">
        <v>1482</v>
      </c>
      <c r="D153" s="525"/>
      <c r="E153" s="525"/>
      <c r="F153" s="525"/>
      <c r="G153" s="525"/>
      <c r="H153" s="156"/>
      <c r="I153" s="156"/>
      <c r="J153" s="156"/>
      <c r="K153" s="156"/>
      <c r="L153" s="156"/>
      <c r="M153" s="156"/>
      <c r="N153" s="155"/>
      <c r="O153" s="155"/>
      <c r="P153" s="155"/>
      <c r="Q153" s="155"/>
      <c r="R153" s="156"/>
      <c r="S153" s="156"/>
      <c r="T153" s="156"/>
      <c r="U153" s="156"/>
      <c r="V153" s="156"/>
      <c r="W153" s="156"/>
      <c r="X153" s="156"/>
      <c r="Y153" s="156"/>
      <c r="Z153" s="146"/>
      <c r="AA153" s="146"/>
      <c r="AB153" s="146"/>
      <c r="AC153" s="146"/>
      <c r="AD153" s="146"/>
      <c r="AE153" s="146"/>
      <c r="AF153" s="146"/>
      <c r="AG153" s="146" t="s">
        <v>275</v>
      </c>
      <c r="AH153" s="146"/>
      <c r="AI153" s="146"/>
      <c r="AJ153" s="146"/>
      <c r="AK153" s="146"/>
      <c r="AL153" s="146"/>
      <c r="AM153" s="146"/>
      <c r="AN153" s="146"/>
      <c r="AO153" s="146"/>
      <c r="AP153" s="146"/>
      <c r="AQ153" s="146"/>
      <c r="AR153" s="146"/>
      <c r="AS153" s="146"/>
      <c r="AT153" s="146"/>
      <c r="AU153" s="146"/>
      <c r="AV153" s="146"/>
      <c r="AW153" s="146"/>
      <c r="AX153" s="146"/>
      <c r="AY153" s="146"/>
      <c r="AZ153" s="146"/>
      <c r="BA153" s="182" t="str">
        <f>C153</f>
        <v>komunikací pro pěší, z dlaždic betonových a teracových, do velikosti dlaždic 0,25 m2, s provedením lože do tl. 30 mm, s vyplněním spár a se smetením přebytečného materiálu na vzdálenost do 3 m</v>
      </c>
      <c r="BB153" s="146"/>
      <c r="BC153" s="146"/>
      <c r="BD153" s="146"/>
      <c r="BE153" s="146"/>
      <c r="BF153" s="146"/>
      <c r="BG153" s="146"/>
      <c r="BH153" s="146"/>
    </row>
    <row r="154" spans="1:60" outlineLevel="2" x14ac:dyDescent="0.25">
      <c r="A154" s="153"/>
      <c r="B154" s="154"/>
      <c r="C154" s="191" t="s">
        <v>1391</v>
      </c>
      <c r="D154" s="189"/>
      <c r="E154" s="190">
        <v>1.2</v>
      </c>
      <c r="F154" s="156"/>
      <c r="G154" s="156"/>
      <c r="H154" s="156"/>
      <c r="I154" s="156"/>
      <c r="J154" s="156"/>
      <c r="K154" s="156"/>
      <c r="L154" s="156"/>
      <c r="M154" s="156"/>
      <c r="N154" s="155"/>
      <c r="O154" s="155"/>
      <c r="P154" s="155"/>
      <c r="Q154" s="155"/>
      <c r="R154" s="156"/>
      <c r="S154" s="156"/>
      <c r="T154" s="156"/>
      <c r="U154" s="156"/>
      <c r="V154" s="156"/>
      <c r="W154" s="156"/>
      <c r="X154" s="156"/>
      <c r="Y154" s="156"/>
      <c r="Z154" s="146"/>
      <c r="AA154" s="146"/>
      <c r="AB154" s="146"/>
      <c r="AC154" s="146"/>
      <c r="AD154" s="146"/>
      <c r="AE154" s="146"/>
      <c r="AF154" s="146"/>
      <c r="AG154" s="146" t="s">
        <v>271</v>
      </c>
      <c r="AH154" s="146">
        <v>0</v>
      </c>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row>
    <row r="155" spans="1:60" ht="20.399999999999999" outlineLevel="1" x14ac:dyDescent="0.25">
      <c r="A155" s="168">
        <v>34</v>
      </c>
      <c r="B155" s="169" t="s">
        <v>1483</v>
      </c>
      <c r="C155" s="184" t="s">
        <v>1484</v>
      </c>
      <c r="D155" s="170" t="s">
        <v>264</v>
      </c>
      <c r="E155" s="171">
        <v>1</v>
      </c>
      <c r="F155" s="172"/>
      <c r="G155" s="173">
        <f>ROUND(E155*F155,2)</f>
        <v>0</v>
      </c>
      <c r="H155" s="172"/>
      <c r="I155" s="173">
        <f>ROUND(E155*H155,2)</f>
        <v>0</v>
      </c>
      <c r="J155" s="172"/>
      <c r="K155" s="173">
        <f>ROUND(E155*J155,2)</f>
        <v>0</v>
      </c>
      <c r="L155" s="173">
        <v>21</v>
      </c>
      <c r="M155" s="173">
        <f>G155*(1+L155/100)</f>
        <v>0</v>
      </c>
      <c r="N155" s="171">
        <v>0.18310000000000001</v>
      </c>
      <c r="O155" s="171">
        <f>ROUND(E155*N155,2)</f>
        <v>0.18</v>
      </c>
      <c r="P155" s="171">
        <v>0</v>
      </c>
      <c r="Q155" s="171">
        <f>ROUND(E155*P155,2)</f>
        <v>0</v>
      </c>
      <c r="R155" s="173" t="s">
        <v>327</v>
      </c>
      <c r="S155" s="173" t="s">
        <v>266</v>
      </c>
      <c r="T155" s="174" t="s">
        <v>266</v>
      </c>
      <c r="U155" s="156">
        <v>0.375</v>
      </c>
      <c r="V155" s="156">
        <f>ROUND(E155*U155,2)</f>
        <v>0.38</v>
      </c>
      <c r="W155" s="156"/>
      <c r="X155" s="156" t="s">
        <v>253</v>
      </c>
      <c r="Y155" s="156" t="s">
        <v>182</v>
      </c>
      <c r="Z155" s="146"/>
      <c r="AA155" s="146"/>
      <c r="AB155" s="146"/>
      <c r="AC155" s="146"/>
      <c r="AD155" s="146"/>
      <c r="AE155" s="146"/>
      <c r="AF155" s="146"/>
      <c r="AG155" s="146" t="s">
        <v>254</v>
      </c>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row>
    <row r="156" spans="1:60" ht="21" outlineLevel="2" x14ac:dyDescent="0.25">
      <c r="A156" s="153"/>
      <c r="B156" s="154"/>
      <c r="C156" s="524" t="s">
        <v>1482</v>
      </c>
      <c r="D156" s="525"/>
      <c r="E156" s="525"/>
      <c r="F156" s="525"/>
      <c r="G156" s="525"/>
      <c r="H156" s="156"/>
      <c r="I156" s="156"/>
      <c r="J156" s="156"/>
      <c r="K156" s="156"/>
      <c r="L156" s="156"/>
      <c r="M156" s="156"/>
      <c r="N156" s="155"/>
      <c r="O156" s="155"/>
      <c r="P156" s="155"/>
      <c r="Q156" s="155"/>
      <c r="R156" s="156"/>
      <c r="S156" s="156"/>
      <c r="T156" s="156"/>
      <c r="U156" s="156"/>
      <c r="V156" s="156"/>
      <c r="W156" s="156"/>
      <c r="X156" s="156"/>
      <c r="Y156" s="156"/>
      <c r="Z156" s="146"/>
      <c r="AA156" s="146"/>
      <c r="AB156" s="146"/>
      <c r="AC156" s="146"/>
      <c r="AD156" s="146"/>
      <c r="AE156" s="146"/>
      <c r="AF156" s="146"/>
      <c r="AG156" s="146" t="s">
        <v>275</v>
      </c>
      <c r="AH156" s="146"/>
      <c r="AI156" s="146"/>
      <c r="AJ156" s="146"/>
      <c r="AK156" s="146"/>
      <c r="AL156" s="146"/>
      <c r="AM156" s="146"/>
      <c r="AN156" s="146"/>
      <c r="AO156" s="146"/>
      <c r="AP156" s="146"/>
      <c r="AQ156" s="146"/>
      <c r="AR156" s="146"/>
      <c r="AS156" s="146"/>
      <c r="AT156" s="146"/>
      <c r="AU156" s="146"/>
      <c r="AV156" s="146"/>
      <c r="AW156" s="146"/>
      <c r="AX156" s="146"/>
      <c r="AY156" s="146"/>
      <c r="AZ156" s="146"/>
      <c r="BA156" s="182" t="str">
        <f>C156</f>
        <v>komunikací pro pěší, z dlaždic betonových a teracových, do velikosti dlaždic 0,25 m2, s provedením lože do tl. 30 mm, s vyplněním spár a se smetením přebytečného materiálu na vzdálenost do 3 m</v>
      </c>
      <c r="BB156" s="146"/>
      <c r="BC156" s="146"/>
      <c r="BD156" s="146"/>
      <c r="BE156" s="146"/>
      <c r="BF156" s="146"/>
      <c r="BG156" s="146"/>
      <c r="BH156" s="146"/>
    </row>
    <row r="157" spans="1:60" outlineLevel="2" x14ac:dyDescent="0.25">
      <c r="A157" s="153"/>
      <c r="B157" s="154"/>
      <c r="C157" s="191" t="s">
        <v>1485</v>
      </c>
      <c r="D157" s="189"/>
      <c r="E157" s="190">
        <v>1</v>
      </c>
      <c r="F157" s="156"/>
      <c r="G157" s="156"/>
      <c r="H157" s="156"/>
      <c r="I157" s="156"/>
      <c r="J157" s="156"/>
      <c r="K157" s="156"/>
      <c r="L157" s="156"/>
      <c r="M157" s="156"/>
      <c r="N157" s="155"/>
      <c r="O157" s="155"/>
      <c r="P157" s="155"/>
      <c r="Q157" s="155"/>
      <c r="R157" s="156"/>
      <c r="S157" s="156"/>
      <c r="T157" s="156"/>
      <c r="U157" s="156"/>
      <c r="V157" s="156"/>
      <c r="W157" s="156"/>
      <c r="X157" s="156"/>
      <c r="Y157" s="156"/>
      <c r="Z157" s="146"/>
      <c r="AA157" s="146"/>
      <c r="AB157" s="146"/>
      <c r="AC157" s="146"/>
      <c r="AD157" s="146"/>
      <c r="AE157" s="146"/>
      <c r="AF157" s="146"/>
      <c r="AG157" s="146" t="s">
        <v>271</v>
      </c>
      <c r="AH157" s="146">
        <v>0</v>
      </c>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row>
    <row r="158" spans="1:60" outlineLevel="1" x14ac:dyDescent="0.25">
      <c r="A158" s="168">
        <v>35</v>
      </c>
      <c r="B158" s="169" t="s">
        <v>509</v>
      </c>
      <c r="C158" s="184" t="s">
        <v>510</v>
      </c>
      <c r="D158" s="170" t="s">
        <v>283</v>
      </c>
      <c r="E158" s="171">
        <v>115.6</v>
      </c>
      <c r="F158" s="172"/>
      <c r="G158" s="173">
        <f>ROUND(E158*F158,2)</f>
        <v>0</v>
      </c>
      <c r="H158" s="172"/>
      <c r="I158" s="173">
        <f>ROUND(E158*H158,2)</f>
        <v>0</v>
      </c>
      <c r="J158" s="172"/>
      <c r="K158" s="173">
        <f>ROUND(E158*J158,2)</f>
        <v>0</v>
      </c>
      <c r="L158" s="173">
        <v>21</v>
      </c>
      <c r="M158" s="173">
        <f>G158*(1+L158/100)</f>
        <v>0</v>
      </c>
      <c r="N158" s="171">
        <v>3.5999999999999999E-3</v>
      </c>
      <c r="O158" s="171">
        <f>ROUND(E158*N158,2)</f>
        <v>0.42</v>
      </c>
      <c r="P158" s="171">
        <v>0</v>
      </c>
      <c r="Q158" s="171">
        <f>ROUND(E158*P158,2)</f>
        <v>0</v>
      </c>
      <c r="R158" s="173"/>
      <c r="S158" s="173" t="s">
        <v>179</v>
      </c>
      <c r="T158" s="174" t="s">
        <v>938</v>
      </c>
      <c r="U158" s="156">
        <v>0.05</v>
      </c>
      <c r="V158" s="156">
        <f>ROUND(E158*U158,2)</f>
        <v>5.78</v>
      </c>
      <c r="W158" s="156"/>
      <c r="X158" s="156" t="s">
        <v>253</v>
      </c>
      <c r="Y158" s="156" t="s">
        <v>182</v>
      </c>
      <c r="Z158" s="146"/>
      <c r="AA158" s="146"/>
      <c r="AB158" s="146"/>
      <c r="AC158" s="146"/>
      <c r="AD158" s="146"/>
      <c r="AE158" s="146"/>
      <c r="AF158" s="146"/>
      <c r="AG158" s="146" t="s">
        <v>254</v>
      </c>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row>
    <row r="159" spans="1:60" outlineLevel="2" x14ac:dyDescent="0.25">
      <c r="A159" s="153"/>
      <c r="B159" s="154"/>
      <c r="C159" s="513" t="s">
        <v>511</v>
      </c>
      <c r="D159" s="514"/>
      <c r="E159" s="514"/>
      <c r="F159" s="514"/>
      <c r="G159" s="514"/>
      <c r="H159" s="156"/>
      <c r="I159" s="156"/>
      <c r="J159" s="156"/>
      <c r="K159" s="156"/>
      <c r="L159" s="156"/>
      <c r="M159" s="156"/>
      <c r="N159" s="155"/>
      <c r="O159" s="155"/>
      <c r="P159" s="155"/>
      <c r="Q159" s="155"/>
      <c r="R159" s="156"/>
      <c r="S159" s="156"/>
      <c r="T159" s="156"/>
      <c r="U159" s="156"/>
      <c r="V159" s="156"/>
      <c r="W159" s="156"/>
      <c r="X159" s="156"/>
      <c r="Y159" s="156"/>
      <c r="Z159" s="146"/>
      <c r="AA159" s="146"/>
      <c r="AB159" s="146"/>
      <c r="AC159" s="146"/>
      <c r="AD159" s="146"/>
      <c r="AE159" s="146"/>
      <c r="AF159" s="146"/>
      <c r="AG159" s="146" t="s">
        <v>185</v>
      </c>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row>
    <row r="160" spans="1:60" outlineLevel="2" x14ac:dyDescent="0.25">
      <c r="A160" s="153"/>
      <c r="B160" s="154"/>
      <c r="C160" s="191" t="s">
        <v>1486</v>
      </c>
      <c r="D160" s="189"/>
      <c r="E160" s="190">
        <v>9.5</v>
      </c>
      <c r="F160" s="156"/>
      <c r="G160" s="156"/>
      <c r="H160" s="156"/>
      <c r="I160" s="156"/>
      <c r="J160" s="156"/>
      <c r="K160" s="156"/>
      <c r="L160" s="156"/>
      <c r="M160" s="156"/>
      <c r="N160" s="155"/>
      <c r="O160" s="155"/>
      <c r="P160" s="155"/>
      <c r="Q160" s="155"/>
      <c r="R160" s="156"/>
      <c r="S160" s="156"/>
      <c r="T160" s="156"/>
      <c r="U160" s="156"/>
      <c r="V160" s="156"/>
      <c r="W160" s="156"/>
      <c r="X160" s="156"/>
      <c r="Y160" s="156"/>
      <c r="Z160" s="146"/>
      <c r="AA160" s="146"/>
      <c r="AB160" s="146"/>
      <c r="AC160" s="146"/>
      <c r="AD160" s="146"/>
      <c r="AE160" s="146"/>
      <c r="AF160" s="146"/>
      <c r="AG160" s="146" t="s">
        <v>271</v>
      </c>
      <c r="AH160" s="146">
        <v>0</v>
      </c>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row>
    <row r="161" spans="1:60" outlineLevel="3" x14ac:dyDescent="0.25">
      <c r="A161" s="153"/>
      <c r="B161" s="154"/>
      <c r="C161" s="191" t="s">
        <v>1487</v>
      </c>
      <c r="D161" s="189"/>
      <c r="E161" s="190">
        <v>56</v>
      </c>
      <c r="F161" s="156"/>
      <c r="G161" s="156"/>
      <c r="H161" s="156"/>
      <c r="I161" s="156"/>
      <c r="J161" s="156"/>
      <c r="K161" s="156"/>
      <c r="L161" s="156"/>
      <c r="M161" s="156"/>
      <c r="N161" s="155"/>
      <c r="O161" s="155"/>
      <c r="P161" s="155"/>
      <c r="Q161" s="155"/>
      <c r="R161" s="156"/>
      <c r="S161" s="156"/>
      <c r="T161" s="156"/>
      <c r="U161" s="156"/>
      <c r="V161" s="156"/>
      <c r="W161" s="156"/>
      <c r="X161" s="156"/>
      <c r="Y161" s="156"/>
      <c r="Z161" s="146"/>
      <c r="AA161" s="146"/>
      <c r="AB161" s="146"/>
      <c r="AC161" s="146"/>
      <c r="AD161" s="146"/>
      <c r="AE161" s="146"/>
      <c r="AF161" s="146"/>
      <c r="AG161" s="146" t="s">
        <v>271</v>
      </c>
      <c r="AH161" s="146">
        <v>0</v>
      </c>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row>
    <row r="162" spans="1:60" outlineLevel="3" x14ac:dyDescent="0.25">
      <c r="A162" s="153"/>
      <c r="B162" s="154"/>
      <c r="C162" s="191" t="s">
        <v>1395</v>
      </c>
      <c r="D162" s="189"/>
      <c r="E162" s="190"/>
      <c r="F162" s="156"/>
      <c r="G162" s="156"/>
      <c r="H162" s="156"/>
      <c r="I162" s="156"/>
      <c r="J162" s="156"/>
      <c r="K162" s="156"/>
      <c r="L162" s="156"/>
      <c r="M162" s="156"/>
      <c r="N162" s="155"/>
      <c r="O162" s="155"/>
      <c r="P162" s="155"/>
      <c r="Q162" s="155"/>
      <c r="R162" s="156"/>
      <c r="S162" s="156"/>
      <c r="T162" s="156"/>
      <c r="U162" s="156"/>
      <c r="V162" s="156"/>
      <c r="W162" s="156"/>
      <c r="X162" s="156"/>
      <c r="Y162" s="156"/>
      <c r="Z162" s="146"/>
      <c r="AA162" s="146"/>
      <c r="AB162" s="146"/>
      <c r="AC162" s="146"/>
      <c r="AD162" s="146"/>
      <c r="AE162" s="146"/>
      <c r="AF162" s="146"/>
      <c r="AG162" s="146" t="s">
        <v>271</v>
      </c>
      <c r="AH162" s="146">
        <v>0</v>
      </c>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row>
    <row r="163" spans="1:60" outlineLevel="3" x14ac:dyDescent="0.25">
      <c r="A163" s="153"/>
      <c r="B163" s="154"/>
      <c r="C163" s="191" t="s">
        <v>1488</v>
      </c>
      <c r="D163" s="189"/>
      <c r="E163" s="190">
        <v>50.1</v>
      </c>
      <c r="F163" s="156"/>
      <c r="G163" s="156"/>
      <c r="H163" s="156"/>
      <c r="I163" s="156"/>
      <c r="J163" s="156"/>
      <c r="K163" s="156"/>
      <c r="L163" s="156"/>
      <c r="M163" s="156"/>
      <c r="N163" s="155"/>
      <c r="O163" s="155"/>
      <c r="P163" s="155"/>
      <c r="Q163" s="155"/>
      <c r="R163" s="156"/>
      <c r="S163" s="156"/>
      <c r="T163" s="156"/>
      <c r="U163" s="156"/>
      <c r="V163" s="156"/>
      <c r="W163" s="156"/>
      <c r="X163" s="156"/>
      <c r="Y163" s="156"/>
      <c r="Z163" s="146"/>
      <c r="AA163" s="146"/>
      <c r="AB163" s="146"/>
      <c r="AC163" s="146"/>
      <c r="AD163" s="146"/>
      <c r="AE163" s="146"/>
      <c r="AF163" s="146"/>
      <c r="AG163" s="146" t="s">
        <v>271</v>
      </c>
      <c r="AH163" s="146">
        <v>0</v>
      </c>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row>
    <row r="164" spans="1:60" outlineLevel="1" x14ac:dyDescent="0.25">
      <c r="A164" s="175">
        <v>36</v>
      </c>
      <c r="B164" s="176" t="s">
        <v>1489</v>
      </c>
      <c r="C164" s="185" t="s">
        <v>1490</v>
      </c>
      <c r="D164" s="177" t="s">
        <v>257</v>
      </c>
      <c r="E164" s="178">
        <v>7</v>
      </c>
      <c r="F164" s="179"/>
      <c r="G164" s="180">
        <f>ROUND(E164*F164,2)</f>
        <v>0</v>
      </c>
      <c r="H164" s="179"/>
      <c r="I164" s="180">
        <f>ROUND(E164*H164,2)</f>
        <v>0</v>
      </c>
      <c r="J164" s="179"/>
      <c r="K164" s="180">
        <f>ROUND(E164*J164,2)</f>
        <v>0</v>
      </c>
      <c r="L164" s="180">
        <v>21</v>
      </c>
      <c r="M164" s="180">
        <f>G164*(1+L164/100)</f>
        <v>0</v>
      </c>
      <c r="N164" s="178">
        <v>3.7130000000000003E-2</v>
      </c>
      <c r="O164" s="178">
        <f>ROUND(E164*N164,2)</f>
        <v>0.26</v>
      </c>
      <c r="P164" s="178">
        <v>0</v>
      </c>
      <c r="Q164" s="178">
        <f>ROUND(E164*P164,2)</f>
        <v>0</v>
      </c>
      <c r="R164" s="180" t="s">
        <v>477</v>
      </c>
      <c r="S164" s="180" t="s">
        <v>266</v>
      </c>
      <c r="T164" s="181" t="s">
        <v>266</v>
      </c>
      <c r="U164" s="156">
        <v>0</v>
      </c>
      <c r="V164" s="156">
        <f>ROUND(E164*U164,2)</f>
        <v>0</v>
      </c>
      <c r="W164" s="156"/>
      <c r="X164" s="156" t="s">
        <v>478</v>
      </c>
      <c r="Y164" s="156" t="s">
        <v>182</v>
      </c>
      <c r="Z164" s="146"/>
      <c r="AA164" s="146"/>
      <c r="AB164" s="146"/>
      <c r="AC164" s="146"/>
      <c r="AD164" s="146"/>
      <c r="AE164" s="146"/>
      <c r="AF164" s="146"/>
      <c r="AG164" s="146" t="s">
        <v>672</v>
      </c>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row>
    <row r="165" spans="1:60" x14ac:dyDescent="0.25">
      <c r="A165" s="161" t="s">
        <v>174</v>
      </c>
      <c r="B165" s="162" t="s">
        <v>99</v>
      </c>
      <c r="C165" s="183" t="s">
        <v>100</v>
      </c>
      <c r="D165" s="163"/>
      <c r="E165" s="164"/>
      <c r="F165" s="165"/>
      <c r="G165" s="165">
        <f>SUMIF(AG166:AG173,"&lt;&gt;NOR",G166:G173)</f>
        <v>0</v>
      </c>
      <c r="H165" s="165"/>
      <c r="I165" s="165">
        <f>SUM(I166:I173)</f>
        <v>0</v>
      </c>
      <c r="J165" s="165"/>
      <c r="K165" s="165">
        <f>SUM(K166:K173)</f>
        <v>0</v>
      </c>
      <c r="L165" s="165"/>
      <c r="M165" s="165">
        <f>SUM(M166:M173)</f>
        <v>0</v>
      </c>
      <c r="N165" s="164"/>
      <c r="O165" s="164">
        <f>SUM(O166:O173)</f>
        <v>0.05</v>
      </c>
      <c r="P165" s="164"/>
      <c r="Q165" s="164">
        <f>SUM(Q166:Q173)</f>
        <v>0</v>
      </c>
      <c r="R165" s="165"/>
      <c r="S165" s="165"/>
      <c r="T165" s="166"/>
      <c r="U165" s="160"/>
      <c r="V165" s="160">
        <f>SUM(V166:V173)</f>
        <v>1.53</v>
      </c>
      <c r="W165" s="160"/>
      <c r="X165" s="160"/>
      <c r="Y165" s="160"/>
      <c r="AG165" t="s">
        <v>175</v>
      </c>
    </row>
    <row r="166" spans="1:60" outlineLevel="1" x14ac:dyDescent="0.25">
      <c r="A166" s="168">
        <v>37</v>
      </c>
      <c r="B166" s="169" t="s">
        <v>1491</v>
      </c>
      <c r="C166" s="184" t="s">
        <v>1492</v>
      </c>
      <c r="D166" s="170" t="s">
        <v>264</v>
      </c>
      <c r="E166" s="171">
        <v>2.5</v>
      </c>
      <c r="F166" s="172"/>
      <c r="G166" s="173">
        <f>ROUND(E166*F166,2)</f>
        <v>0</v>
      </c>
      <c r="H166" s="172"/>
      <c r="I166" s="173">
        <f>ROUND(E166*H166,2)</f>
        <v>0</v>
      </c>
      <c r="J166" s="172"/>
      <c r="K166" s="173">
        <f>ROUND(E166*J166,2)</f>
        <v>0</v>
      </c>
      <c r="L166" s="173">
        <v>21</v>
      </c>
      <c r="M166" s="173">
        <f>G166*(1+L166/100)</f>
        <v>0</v>
      </c>
      <c r="N166" s="171">
        <v>1.7000000000000001E-2</v>
      </c>
      <c r="O166" s="171">
        <f>ROUND(E166*N166,2)</f>
        <v>0.04</v>
      </c>
      <c r="P166" s="171">
        <v>0</v>
      </c>
      <c r="Q166" s="171">
        <f>ROUND(E166*P166,2)</f>
        <v>0</v>
      </c>
      <c r="R166" s="173" t="s">
        <v>265</v>
      </c>
      <c r="S166" s="173" t="s">
        <v>266</v>
      </c>
      <c r="T166" s="174" t="s">
        <v>266</v>
      </c>
      <c r="U166" s="156">
        <v>0.36</v>
      </c>
      <c r="V166" s="156">
        <f>ROUND(E166*U166,2)</f>
        <v>0.9</v>
      </c>
      <c r="W166" s="156"/>
      <c r="X166" s="156" t="s">
        <v>253</v>
      </c>
      <c r="Y166" s="156" t="s">
        <v>182</v>
      </c>
      <c r="Z166" s="146"/>
      <c r="AA166" s="146"/>
      <c r="AB166" s="146"/>
      <c r="AC166" s="146"/>
      <c r="AD166" s="146"/>
      <c r="AE166" s="146"/>
      <c r="AF166" s="146"/>
      <c r="AG166" s="146" t="s">
        <v>267</v>
      </c>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row>
    <row r="167" spans="1:60" outlineLevel="2" x14ac:dyDescent="0.25">
      <c r="A167" s="153"/>
      <c r="B167" s="154"/>
      <c r="C167" s="524" t="s">
        <v>1493</v>
      </c>
      <c r="D167" s="525"/>
      <c r="E167" s="525"/>
      <c r="F167" s="525"/>
      <c r="G167" s="525"/>
      <c r="H167" s="156"/>
      <c r="I167" s="156"/>
      <c r="J167" s="156"/>
      <c r="K167" s="156"/>
      <c r="L167" s="156"/>
      <c r="M167" s="156"/>
      <c r="N167" s="155"/>
      <c r="O167" s="155"/>
      <c r="P167" s="155"/>
      <c r="Q167" s="155"/>
      <c r="R167" s="156"/>
      <c r="S167" s="156"/>
      <c r="T167" s="156"/>
      <c r="U167" s="156"/>
      <c r="V167" s="156"/>
      <c r="W167" s="156"/>
      <c r="X167" s="156"/>
      <c r="Y167" s="156"/>
      <c r="Z167" s="146"/>
      <c r="AA167" s="146"/>
      <c r="AB167" s="146"/>
      <c r="AC167" s="146"/>
      <c r="AD167" s="146"/>
      <c r="AE167" s="146"/>
      <c r="AF167" s="146"/>
      <c r="AG167" s="146" t="s">
        <v>275</v>
      </c>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row>
    <row r="168" spans="1:60" outlineLevel="2" x14ac:dyDescent="0.25">
      <c r="A168" s="153"/>
      <c r="B168" s="154"/>
      <c r="C168" s="191" t="s">
        <v>1494</v>
      </c>
      <c r="D168" s="189"/>
      <c r="E168" s="190">
        <v>1</v>
      </c>
      <c r="F168" s="156"/>
      <c r="G168" s="156"/>
      <c r="H168" s="156"/>
      <c r="I168" s="156"/>
      <c r="J168" s="156"/>
      <c r="K168" s="156"/>
      <c r="L168" s="156"/>
      <c r="M168" s="156"/>
      <c r="N168" s="155"/>
      <c r="O168" s="155"/>
      <c r="P168" s="155"/>
      <c r="Q168" s="155"/>
      <c r="R168" s="156"/>
      <c r="S168" s="156"/>
      <c r="T168" s="156"/>
      <c r="U168" s="156"/>
      <c r="V168" s="156"/>
      <c r="W168" s="156"/>
      <c r="X168" s="156"/>
      <c r="Y168" s="156"/>
      <c r="Z168" s="146"/>
      <c r="AA168" s="146"/>
      <c r="AB168" s="146"/>
      <c r="AC168" s="146"/>
      <c r="AD168" s="146"/>
      <c r="AE168" s="146"/>
      <c r="AF168" s="146"/>
      <c r="AG168" s="146" t="s">
        <v>271</v>
      </c>
      <c r="AH168" s="146">
        <v>0</v>
      </c>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row>
    <row r="169" spans="1:60" outlineLevel="3" x14ac:dyDescent="0.25">
      <c r="A169" s="153"/>
      <c r="B169" s="154"/>
      <c r="C169" s="191" t="s">
        <v>1495</v>
      </c>
      <c r="D169" s="189"/>
      <c r="E169" s="190">
        <v>1.5</v>
      </c>
      <c r="F169" s="156"/>
      <c r="G169" s="156"/>
      <c r="H169" s="156"/>
      <c r="I169" s="156"/>
      <c r="J169" s="156"/>
      <c r="K169" s="156"/>
      <c r="L169" s="156"/>
      <c r="M169" s="156"/>
      <c r="N169" s="155"/>
      <c r="O169" s="155"/>
      <c r="P169" s="155"/>
      <c r="Q169" s="155"/>
      <c r="R169" s="156"/>
      <c r="S169" s="156"/>
      <c r="T169" s="156"/>
      <c r="U169" s="156"/>
      <c r="V169" s="156"/>
      <c r="W169" s="156"/>
      <c r="X169" s="156"/>
      <c r="Y169" s="156"/>
      <c r="Z169" s="146"/>
      <c r="AA169" s="146"/>
      <c r="AB169" s="146"/>
      <c r="AC169" s="146"/>
      <c r="AD169" s="146"/>
      <c r="AE169" s="146"/>
      <c r="AF169" s="146"/>
      <c r="AG169" s="146" t="s">
        <v>271</v>
      </c>
      <c r="AH169" s="146">
        <v>0</v>
      </c>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row>
    <row r="170" spans="1:60" outlineLevel="1" x14ac:dyDescent="0.25">
      <c r="A170" s="168">
        <v>38</v>
      </c>
      <c r="B170" s="169" t="s">
        <v>1496</v>
      </c>
      <c r="C170" s="184" t="s">
        <v>1497</v>
      </c>
      <c r="D170" s="170" t="s">
        <v>264</v>
      </c>
      <c r="E170" s="171">
        <v>2.5</v>
      </c>
      <c r="F170" s="172"/>
      <c r="G170" s="173">
        <f>ROUND(E170*F170,2)</f>
        <v>0</v>
      </c>
      <c r="H170" s="172"/>
      <c r="I170" s="173">
        <f>ROUND(E170*H170,2)</f>
        <v>0</v>
      </c>
      <c r="J170" s="172"/>
      <c r="K170" s="173">
        <f>ROUND(E170*J170,2)</f>
        <v>0</v>
      </c>
      <c r="L170" s="173">
        <v>21</v>
      </c>
      <c r="M170" s="173">
        <f>G170*(1+L170/100)</f>
        <v>0</v>
      </c>
      <c r="N170" s="171">
        <v>4.1999999999999997E-3</v>
      </c>
      <c r="O170" s="171">
        <f>ROUND(E170*N170,2)</f>
        <v>0.01</v>
      </c>
      <c r="P170" s="171">
        <v>0</v>
      </c>
      <c r="Q170" s="171">
        <f>ROUND(E170*P170,2)</f>
        <v>0</v>
      </c>
      <c r="R170" s="173" t="s">
        <v>265</v>
      </c>
      <c r="S170" s="173" t="s">
        <v>266</v>
      </c>
      <c r="T170" s="174" t="s">
        <v>266</v>
      </c>
      <c r="U170" s="156">
        <v>0.25</v>
      </c>
      <c r="V170" s="156">
        <f>ROUND(E170*U170,2)</f>
        <v>0.63</v>
      </c>
      <c r="W170" s="156"/>
      <c r="X170" s="156" t="s">
        <v>253</v>
      </c>
      <c r="Y170" s="156" t="s">
        <v>182</v>
      </c>
      <c r="Z170" s="146"/>
      <c r="AA170" s="146"/>
      <c r="AB170" s="146"/>
      <c r="AC170" s="146"/>
      <c r="AD170" s="146"/>
      <c r="AE170" s="146"/>
      <c r="AF170" s="146"/>
      <c r="AG170" s="146" t="s">
        <v>267</v>
      </c>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row>
    <row r="171" spans="1:60" outlineLevel="2" x14ac:dyDescent="0.25">
      <c r="A171" s="153"/>
      <c r="B171" s="154"/>
      <c r="C171" s="524" t="s">
        <v>1493</v>
      </c>
      <c r="D171" s="525"/>
      <c r="E171" s="525"/>
      <c r="F171" s="525"/>
      <c r="G171" s="525"/>
      <c r="H171" s="156"/>
      <c r="I171" s="156"/>
      <c r="J171" s="156"/>
      <c r="K171" s="156"/>
      <c r="L171" s="156"/>
      <c r="M171" s="156"/>
      <c r="N171" s="155"/>
      <c r="O171" s="155"/>
      <c r="P171" s="155"/>
      <c r="Q171" s="155"/>
      <c r="R171" s="156"/>
      <c r="S171" s="156"/>
      <c r="T171" s="156"/>
      <c r="U171" s="156"/>
      <c r="V171" s="156"/>
      <c r="W171" s="156"/>
      <c r="X171" s="156"/>
      <c r="Y171" s="156"/>
      <c r="Z171" s="146"/>
      <c r="AA171" s="146"/>
      <c r="AB171" s="146"/>
      <c r="AC171" s="146"/>
      <c r="AD171" s="146"/>
      <c r="AE171" s="146"/>
      <c r="AF171" s="146"/>
      <c r="AG171" s="146" t="s">
        <v>275</v>
      </c>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row>
    <row r="172" spans="1:60" outlineLevel="2" x14ac:dyDescent="0.25">
      <c r="A172" s="153"/>
      <c r="B172" s="154"/>
      <c r="C172" s="191" t="s">
        <v>1494</v>
      </c>
      <c r="D172" s="189"/>
      <c r="E172" s="190">
        <v>1</v>
      </c>
      <c r="F172" s="156"/>
      <c r="G172" s="156"/>
      <c r="H172" s="156"/>
      <c r="I172" s="156"/>
      <c r="J172" s="156"/>
      <c r="K172" s="156"/>
      <c r="L172" s="156"/>
      <c r="M172" s="156"/>
      <c r="N172" s="155"/>
      <c r="O172" s="155"/>
      <c r="P172" s="155"/>
      <c r="Q172" s="155"/>
      <c r="R172" s="156"/>
      <c r="S172" s="156"/>
      <c r="T172" s="156"/>
      <c r="U172" s="156"/>
      <c r="V172" s="156"/>
      <c r="W172" s="156"/>
      <c r="X172" s="156"/>
      <c r="Y172" s="156"/>
      <c r="Z172" s="146"/>
      <c r="AA172" s="146"/>
      <c r="AB172" s="146"/>
      <c r="AC172" s="146"/>
      <c r="AD172" s="146"/>
      <c r="AE172" s="146"/>
      <c r="AF172" s="146"/>
      <c r="AG172" s="146" t="s">
        <v>271</v>
      </c>
      <c r="AH172" s="146">
        <v>0</v>
      </c>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row>
    <row r="173" spans="1:60" outlineLevel="3" x14ac:dyDescent="0.25">
      <c r="A173" s="153"/>
      <c r="B173" s="154"/>
      <c r="C173" s="191" t="s">
        <v>1495</v>
      </c>
      <c r="D173" s="189"/>
      <c r="E173" s="190">
        <v>1.5</v>
      </c>
      <c r="F173" s="156"/>
      <c r="G173" s="156"/>
      <c r="H173" s="156"/>
      <c r="I173" s="156"/>
      <c r="J173" s="156"/>
      <c r="K173" s="156"/>
      <c r="L173" s="156"/>
      <c r="M173" s="156"/>
      <c r="N173" s="155"/>
      <c r="O173" s="155"/>
      <c r="P173" s="155"/>
      <c r="Q173" s="155"/>
      <c r="R173" s="156"/>
      <c r="S173" s="156"/>
      <c r="T173" s="156"/>
      <c r="U173" s="156"/>
      <c r="V173" s="156"/>
      <c r="W173" s="156"/>
      <c r="X173" s="156"/>
      <c r="Y173" s="156"/>
      <c r="Z173" s="146"/>
      <c r="AA173" s="146"/>
      <c r="AB173" s="146"/>
      <c r="AC173" s="146"/>
      <c r="AD173" s="146"/>
      <c r="AE173" s="146"/>
      <c r="AF173" s="146"/>
      <c r="AG173" s="146" t="s">
        <v>271</v>
      </c>
      <c r="AH173" s="146">
        <v>0</v>
      </c>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row>
    <row r="174" spans="1:60" x14ac:dyDescent="0.25">
      <c r="A174" s="161" t="s">
        <v>174</v>
      </c>
      <c r="B174" s="162" t="s">
        <v>101</v>
      </c>
      <c r="C174" s="183" t="s">
        <v>102</v>
      </c>
      <c r="D174" s="163"/>
      <c r="E174" s="164"/>
      <c r="F174" s="165"/>
      <c r="G174" s="165">
        <f>SUMIF(AG175:AG183,"&lt;&gt;NOR",G175:G183)</f>
        <v>0</v>
      </c>
      <c r="H174" s="165"/>
      <c r="I174" s="165">
        <f>SUM(I175:I183)</f>
        <v>0</v>
      </c>
      <c r="J174" s="165"/>
      <c r="K174" s="165">
        <f>SUM(K175:K183)</f>
        <v>0</v>
      </c>
      <c r="L174" s="165"/>
      <c r="M174" s="165">
        <f>SUM(M175:M183)</f>
        <v>0</v>
      </c>
      <c r="N174" s="164"/>
      <c r="O174" s="164">
        <f>SUM(O175:O183)</f>
        <v>0.04</v>
      </c>
      <c r="P174" s="164"/>
      <c r="Q174" s="164">
        <f>SUM(Q175:Q183)</f>
        <v>0</v>
      </c>
      <c r="R174" s="165"/>
      <c r="S174" s="165"/>
      <c r="T174" s="166"/>
      <c r="U174" s="160"/>
      <c r="V174" s="160">
        <f>SUM(V175:V183)</f>
        <v>0.91999999999999993</v>
      </c>
      <c r="W174" s="160"/>
      <c r="X174" s="160"/>
      <c r="Y174" s="160"/>
      <c r="AG174" t="s">
        <v>175</v>
      </c>
    </row>
    <row r="175" spans="1:60" outlineLevel="1" x14ac:dyDescent="0.25">
      <c r="A175" s="168">
        <v>39</v>
      </c>
      <c r="B175" s="169" t="s">
        <v>262</v>
      </c>
      <c r="C175" s="184" t="s">
        <v>263</v>
      </c>
      <c r="D175" s="170" t="s">
        <v>264</v>
      </c>
      <c r="E175" s="171">
        <v>0.8</v>
      </c>
      <c r="F175" s="172"/>
      <c r="G175" s="173">
        <f>ROUND(E175*F175,2)</f>
        <v>0</v>
      </c>
      <c r="H175" s="172"/>
      <c r="I175" s="173">
        <f>ROUND(E175*H175,2)</f>
        <v>0</v>
      </c>
      <c r="J175" s="172"/>
      <c r="K175" s="173">
        <f>ROUND(E175*J175,2)</f>
        <v>0</v>
      </c>
      <c r="L175" s="173">
        <v>21</v>
      </c>
      <c r="M175" s="173">
        <f>G175*(1+L175/100)</f>
        <v>0</v>
      </c>
      <c r="N175" s="171">
        <v>5.2580000000000002E-2</v>
      </c>
      <c r="O175" s="171">
        <f>ROUND(E175*N175,2)</f>
        <v>0.04</v>
      </c>
      <c r="P175" s="171">
        <v>0</v>
      </c>
      <c r="Q175" s="171">
        <f>ROUND(E175*P175,2)</f>
        <v>0</v>
      </c>
      <c r="R175" s="173" t="s">
        <v>265</v>
      </c>
      <c r="S175" s="173" t="s">
        <v>266</v>
      </c>
      <c r="T175" s="174" t="s">
        <v>266</v>
      </c>
      <c r="U175" s="156">
        <v>0.92</v>
      </c>
      <c r="V175" s="156">
        <f>ROUND(E175*U175,2)</f>
        <v>0.74</v>
      </c>
      <c r="W175" s="156"/>
      <c r="X175" s="156" t="s">
        <v>253</v>
      </c>
      <c r="Y175" s="156" t="s">
        <v>182</v>
      </c>
      <c r="Z175" s="146"/>
      <c r="AA175" s="146"/>
      <c r="AB175" s="146"/>
      <c r="AC175" s="146"/>
      <c r="AD175" s="146"/>
      <c r="AE175" s="146"/>
      <c r="AF175" s="146"/>
      <c r="AG175" s="146" t="s">
        <v>267</v>
      </c>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row>
    <row r="176" spans="1:60" outlineLevel="2" x14ac:dyDescent="0.25">
      <c r="A176" s="153"/>
      <c r="B176" s="154"/>
      <c r="C176" s="513" t="s">
        <v>268</v>
      </c>
      <c r="D176" s="514"/>
      <c r="E176" s="514"/>
      <c r="F176" s="514"/>
      <c r="G176" s="514"/>
      <c r="H176" s="156"/>
      <c r="I176" s="156"/>
      <c r="J176" s="156"/>
      <c r="K176" s="156"/>
      <c r="L176" s="156"/>
      <c r="M176" s="156"/>
      <c r="N176" s="155"/>
      <c r="O176" s="155"/>
      <c r="P176" s="155"/>
      <c r="Q176" s="155"/>
      <c r="R176" s="156"/>
      <c r="S176" s="156"/>
      <c r="T176" s="156"/>
      <c r="U176" s="156"/>
      <c r="V176" s="156"/>
      <c r="W176" s="156"/>
      <c r="X176" s="156"/>
      <c r="Y176" s="156"/>
      <c r="Z176" s="146"/>
      <c r="AA176" s="146"/>
      <c r="AB176" s="146"/>
      <c r="AC176" s="146"/>
      <c r="AD176" s="146"/>
      <c r="AE176" s="146"/>
      <c r="AF176" s="146"/>
      <c r="AG176" s="146" t="s">
        <v>185</v>
      </c>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row>
    <row r="177" spans="1:60" outlineLevel="3" x14ac:dyDescent="0.25">
      <c r="A177" s="153"/>
      <c r="B177" s="154"/>
      <c r="C177" s="515" t="s">
        <v>269</v>
      </c>
      <c r="D177" s="516"/>
      <c r="E177" s="516"/>
      <c r="F177" s="516"/>
      <c r="G177" s="516"/>
      <c r="H177" s="156"/>
      <c r="I177" s="156"/>
      <c r="J177" s="156"/>
      <c r="K177" s="156"/>
      <c r="L177" s="156"/>
      <c r="M177" s="156"/>
      <c r="N177" s="155"/>
      <c r="O177" s="155"/>
      <c r="P177" s="155"/>
      <c r="Q177" s="155"/>
      <c r="R177" s="156"/>
      <c r="S177" s="156"/>
      <c r="T177" s="156"/>
      <c r="U177" s="156"/>
      <c r="V177" s="156"/>
      <c r="W177" s="156"/>
      <c r="X177" s="156"/>
      <c r="Y177" s="156"/>
      <c r="Z177" s="146"/>
      <c r="AA177" s="146"/>
      <c r="AB177" s="146"/>
      <c r="AC177" s="146"/>
      <c r="AD177" s="146"/>
      <c r="AE177" s="146"/>
      <c r="AF177" s="146"/>
      <c r="AG177" s="146" t="s">
        <v>185</v>
      </c>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row>
    <row r="178" spans="1:60" outlineLevel="2" x14ac:dyDescent="0.25">
      <c r="A178" s="153"/>
      <c r="B178" s="154"/>
      <c r="C178" s="191" t="s">
        <v>1498</v>
      </c>
      <c r="D178" s="189"/>
      <c r="E178" s="190">
        <v>0.8</v>
      </c>
      <c r="F178" s="156"/>
      <c r="G178" s="156"/>
      <c r="H178" s="156"/>
      <c r="I178" s="156"/>
      <c r="J178" s="156"/>
      <c r="K178" s="156"/>
      <c r="L178" s="156"/>
      <c r="M178" s="156"/>
      <c r="N178" s="155"/>
      <c r="O178" s="155"/>
      <c r="P178" s="155"/>
      <c r="Q178" s="155"/>
      <c r="R178" s="156"/>
      <c r="S178" s="156"/>
      <c r="T178" s="156"/>
      <c r="U178" s="156"/>
      <c r="V178" s="156"/>
      <c r="W178" s="156"/>
      <c r="X178" s="156"/>
      <c r="Y178" s="156"/>
      <c r="Z178" s="146"/>
      <c r="AA178" s="146"/>
      <c r="AB178" s="146"/>
      <c r="AC178" s="146"/>
      <c r="AD178" s="146"/>
      <c r="AE178" s="146"/>
      <c r="AF178" s="146"/>
      <c r="AG178" s="146" t="s">
        <v>271</v>
      </c>
      <c r="AH178" s="146">
        <v>0</v>
      </c>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row>
    <row r="179" spans="1:60" ht="20.399999999999999" outlineLevel="1" x14ac:dyDescent="0.25">
      <c r="A179" s="168">
        <v>40</v>
      </c>
      <c r="B179" s="169" t="s">
        <v>272</v>
      </c>
      <c r="C179" s="184" t="s">
        <v>273</v>
      </c>
      <c r="D179" s="170" t="s">
        <v>264</v>
      </c>
      <c r="E179" s="171">
        <v>0.8</v>
      </c>
      <c r="F179" s="172"/>
      <c r="G179" s="173">
        <f>ROUND(E179*F179,2)</f>
        <v>0</v>
      </c>
      <c r="H179" s="172"/>
      <c r="I179" s="173">
        <f>ROUND(E179*H179,2)</f>
        <v>0</v>
      </c>
      <c r="J179" s="172"/>
      <c r="K179" s="173">
        <f>ROUND(E179*J179,2)</f>
        <v>0</v>
      </c>
      <c r="L179" s="173">
        <v>21</v>
      </c>
      <c r="M179" s="173">
        <f>G179*(1+L179/100)</f>
        <v>0</v>
      </c>
      <c r="N179" s="171">
        <v>7.6000000000000004E-4</v>
      </c>
      <c r="O179" s="171">
        <f>ROUND(E179*N179,2)</f>
        <v>0</v>
      </c>
      <c r="P179" s="171">
        <v>0</v>
      </c>
      <c r="Q179" s="171">
        <f>ROUND(E179*P179,2)</f>
        <v>0</v>
      </c>
      <c r="R179" s="173" t="s">
        <v>265</v>
      </c>
      <c r="S179" s="173" t="s">
        <v>266</v>
      </c>
      <c r="T179" s="174" t="s">
        <v>266</v>
      </c>
      <c r="U179" s="156">
        <v>0.23</v>
      </c>
      <c r="V179" s="156">
        <f>ROUND(E179*U179,2)</f>
        <v>0.18</v>
      </c>
      <c r="W179" s="156"/>
      <c r="X179" s="156" t="s">
        <v>253</v>
      </c>
      <c r="Y179" s="156" t="s">
        <v>182</v>
      </c>
      <c r="Z179" s="146"/>
      <c r="AA179" s="146"/>
      <c r="AB179" s="146"/>
      <c r="AC179" s="146"/>
      <c r="AD179" s="146"/>
      <c r="AE179" s="146"/>
      <c r="AF179" s="146"/>
      <c r="AG179" s="146" t="s">
        <v>267</v>
      </c>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row>
    <row r="180" spans="1:60" outlineLevel="2" x14ac:dyDescent="0.25">
      <c r="A180" s="153"/>
      <c r="B180" s="154"/>
      <c r="C180" s="524" t="s">
        <v>274</v>
      </c>
      <c r="D180" s="525"/>
      <c r="E180" s="525"/>
      <c r="F180" s="525"/>
      <c r="G180" s="525"/>
      <c r="H180" s="156"/>
      <c r="I180" s="156"/>
      <c r="J180" s="156"/>
      <c r="K180" s="156"/>
      <c r="L180" s="156"/>
      <c r="M180" s="156"/>
      <c r="N180" s="155"/>
      <c r="O180" s="155"/>
      <c r="P180" s="155"/>
      <c r="Q180" s="155"/>
      <c r="R180" s="156"/>
      <c r="S180" s="156"/>
      <c r="T180" s="156"/>
      <c r="U180" s="156"/>
      <c r="V180" s="156"/>
      <c r="W180" s="156"/>
      <c r="X180" s="156"/>
      <c r="Y180" s="156"/>
      <c r="Z180" s="146"/>
      <c r="AA180" s="146"/>
      <c r="AB180" s="146"/>
      <c r="AC180" s="146"/>
      <c r="AD180" s="146"/>
      <c r="AE180" s="146"/>
      <c r="AF180" s="146"/>
      <c r="AG180" s="146" t="s">
        <v>275</v>
      </c>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row>
    <row r="181" spans="1:60" outlineLevel="2" x14ac:dyDescent="0.25">
      <c r="A181" s="153"/>
      <c r="B181" s="154"/>
      <c r="C181" s="515" t="s">
        <v>274</v>
      </c>
      <c r="D181" s="516"/>
      <c r="E181" s="516"/>
      <c r="F181" s="516"/>
      <c r="G181" s="516"/>
      <c r="H181" s="156"/>
      <c r="I181" s="156"/>
      <c r="J181" s="156"/>
      <c r="K181" s="156"/>
      <c r="L181" s="156"/>
      <c r="M181" s="156"/>
      <c r="N181" s="155"/>
      <c r="O181" s="155"/>
      <c r="P181" s="155"/>
      <c r="Q181" s="155"/>
      <c r="R181" s="156"/>
      <c r="S181" s="156"/>
      <c r="T181" s="156"/>
      <c r="U181" s="156"/>
      <c r="V181" s="156"/>
      <c r="W181" s="156"/>
      <c r="X181" s="156"/>
      <c r="Y181" s="156"/>
      <c r="Z181" s="146"/>
      <c r="AA181" s="146"/>
      <c r="AB181" s="146"/>
      <c r="AC181" s="146"/>
      <c r="AD181" s="146"/>
      <c r="AE181" s="146"/>
      <c r="AF181" s="146"/>
      <c r="AG181" s="146" t="s">
        <v>185</v>
      </c>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row>
    <row r="182" spans="1:60" outlineLevel="3" x14ac:dyDescent="0.25">
      <c r="A182" s="153"/>
      <c r="B182" s="154"/>
      <c r="C182" s="515" t="s">
        <v>276</v>
      </c>
      <c r="D182" s="516"/>
      <c r="E182" s="516"/>
      <c r="F182" s="516"/>
      <c r="G182" s="516"/>
      <c r="H182" s="156"/>
      <c r="I182" s="156"/>
      <c r="J182" s="156"/>
      <c r="K182" s="156"/>
      <c r="L182" s="156"/>
      <c r="M182" s="156"/>
      <c r="N182" s="155"/>
      <c r="O182" s="155"/>
      <c r="P182" s="155"/>
      <c r="Q182" s="155"/>
      <c r="R182" s="156"/>
      <c r="S182" s="156"/>
      <c r="T182" s="156"/>
      <c r="U182" s="156"/>
      <c r="V182" s="156"/>
      <c r="W182" s="156"/>
      <c r="X182" s="156"/>
      <c r="Y182" s="156"/>
      <c r="Z182" s="146"/>
      <c r="AA182" s="146"/>
      <c r="AB182" s="146"/>
      <c r="AC182" s="146"/>
      <c r="AD182" s="146"/>
      <c r="AE182" s="146"/>
      <c r="AF182" s="146"/>
      <c r="AG182" s="146" t="s">
        <v>185</v>
      </c>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row>
    <row r="183" spans="1:60" outlineLevel="2" x14ac:dyDescent="0.25">
      <c r="A183" s="153"/>
      <c r="B183" s="154"/>
      <c r="C183" s="191" t="s">
        <v>1498</v>
      </c>
      <c r="D183" s="189"/>
      <c r="E183" s="190">
        <v>0.8</v>
      </c>
      <c r="F183" s="156"/>
      <c r="G183" s="156"/>
      <c r="H183" s="156"/>
      <c r="I183" s="156"/>
      <c r="J183" s="156"/>
      <c r="K183" s="156"/>
      <c r="L183" s="156"/>
      <c r="M183" s="156"/>
      <c r="N183" s="155"/>
      <c r="O183" s="155"/>
      <c r="P183" s="155"/>
      <c r="Q183" s="155"/>
      <c r="R183" s="156"/>
      <c r="S183" s="156"/>
      <c r="T183" s="156"/>
      <c r="U183" s="156"/>
      <c r="V183" s="156"/>
      <c r="W183" s="156"/>
      <c r="X183" s="156"/>
      <c r="Y183" s="156"/>
      <c r="Z183" s="146"/>
      <c r="AA183" s="146"/>
      <c r="AB183" s="146"/>
      <c r="AC183" s="146"/>
      <c r="AD183" s="146"/>
      <c r="AE183" s="146"/>
      <c r="AF183" s="146"/>
      <c r="AG183" s="146" t="s">
        <v>271</v>
      </c>
      <c r="AH183" s="146">
        <v>0</v>
      </c>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row>
    <row r="184" spans="1:60" x14ac:dyDescent="0.25">
      <c r="A184" s="161" t="s">
        <v>174</v>
      </c>
      <c r="B184" s="162" t="s">
        <v>109</v>
      </c>
      <c r="C184" s="183" t="s">
        <v>110</v>
      </c>
      <c r="D184" s="163"/>
      <c r="E184" s="164"/>
      <c r="F184" s="165"/>
      <c r="G184" s="165">
        <f>SUMIF(AG185:AG196,"&lt;&gt;NOR",G185:G196)</f>
        <v>0</v>
      </c>
      <c r="H184" s="165"/>
      <c r="I184" s="165">
        <f>SUM(I185:I196)</f>
        <v>0</v>
      </c>
      <c r="J184" s="165"/>
      <c r="K184" s="165">
        <f>SUM(K185:K196)</f>
        <v>0</v>
      </c>
      <c r="L184" s="165"/>
      <c r="M184" s="165">
        <f>SUM(M185:M196)</f>
        <v>0</v>
      </c>
      <c r="N184" s="164"/>
      <c r="O184" s="164">
        <f>SUM(O185:O196)</f>
        <v>1.47</v>
      </c>
      <c r="P184" s="164"/>
      <c r="Q184" s="164">
        <f>SUM(Q185:Q196)</f>
        <v>0</v>
      </c>
      <c r="R184" s="165"/>
      <c r="S184" s="165"/>
      <c r="T184" s="166"/>
      <c r="U184" s="160"/>
      <c r="V184" s="160">
        <f>SUM(V185:V196)</f>
        <v>10.350000000000001</v>
      </c>
      <c r="W184" s="160"/>
      <c r="X184" s="160"/>
      <c r="Y184" s="160"/>
      <c r="AG184" t="s">
        <v>175</v>
      </c>
    </row>
    <row r="185" spans="1:60" ht="20.399999999999999" outlineLevel="1" x14ac:dyDescent="0.25">
      <c r="A185" s="168">
        <v>41</v>
      </c>
      <c r="B185" s="169" t="s">
        <v>1499</v>
      </c>
      <c r="C185" s="184" t="s">
        <v>1500</v>
      </c>
      <c r="D185" s="170" t="s">
        <v>283</v>
      </c>
      <c r="E185" s="171">
        <v>8</v>
      </c>
      <c r="F185" s="172"/>
      <c r="G185" s="173">
        <f>ROUND(E185*F185,2)</f>
        <v>0</v>
      </c>
      <c r="H185" s="172"/>
      <c r="I185" s="173">
        <f>ROUND(E185*H185,2)</f>
        <v>0</v>
      </c>
      <c r="J185" s="172"/>
      <c r="K185" s="173">
        <f>ROUND(E185*J185,2)</f>
        <v>0</v>
      </c>
      <c r="L185" s="173">
        <v>21</v>
      </c>
      <c r="M185" s="173">
        <f>G185*(1+L185/100)</f>
        <v>0</v>
      </c>
      <c r="N185" s="171">
        <v>0.18329999999999999</v>
      </c>
      <c r="O185" s="171">
        <f>ROUND(E185*N185,2)</f>
        <v>1.47</v>
      </c>
      <c r="P185" s="171">
        <v>0</v>
      </c>
      <c r="Q185" s="171">
        <f>ROUND(E185*P185,2)</f>
        <v>0</v>
      </c>
      <c r="R185" s="173" t="s">
        <v>327</v>
      </c>
      <c r="S185" s="173" t="s">
        <v>266</v>
      </c>
      <c r="T185" s="174" t="s">
        <v>266</v>
      </c>
      <c r="U185" s="156">
        <v>0.22503999999999999</v>
      </c>
      <c r="V185" s="156">
        <f>ROUND(E185*U185,2)</f>
        <v>1.8</v>
      </c>
      <c r="W185" s="156"/>
      <c r="X185" s="156" t="s">
        <v>253</v>
      </c>
      <c r="Y185" s="156" t="s">
        <v>182</v>
      </c>
      <c r="Z185" s="146"/>
      <c r="AA185" s="146"/>
      <c r="AB185" s="146"/>
      <c r="AC185" s="146"/>
      <c r="AD185" s="146"/>
      <c r="AE185" s="146"/>
      <c r="AF185" s="146"/>
      <c r="AG185" s="146" t="s">
        <v>254</v>
      </c>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row>
    <row r="186" spans="1:60" outlineLevel="2" x14ac:dyDescent="0.25">
      <c r="A186" s="153"/>
      <c r="B186" s="154"/>
      <c r="C186" s="524" t="s">
        <v>532</v>
      </c>
      <c r="D186" s="525"/>
      <c r="E186" s="525"/>
      <c r="F186" s="525"/>
      <c r="G186" s="525"/>
      <c r="H186" s="156"/>
      <c r="I186" s="156"/>
      <c r="J186" s="156"/>
      <c r="K186" s="156"/>
      <c r="L186" s="156"/>
      <c r="M186" s="156"/>
      <c r="N186" s="155"/>
      <c r="O186" s="155"/>
      <c r="P186" s="155"/>
      <c r="Q186" s="155"/>
      <c r="R186" s="156"/>
      <c r="S186" s="156"/>
      <c r="T186" s="156"/>
      <c r="U186" s="156"/>
      <c r="V186" s="156"/>
      <c r="W186" s="156"/>
      <c r="X186" s="156"/>
      <c r="Y186" s="156"/>
      <c r="Z186" s="146"/>
      <c r="AA186" s="146"/>
      <c r="AB186" s="146"/>
      <c r="AC186" s="146"/>
      <c r="AD186" s="146"/>
      <c r="AE186" s="146"/>
      <c r="AF186" s="146"/>
      <c r="AG186" s="146" t="s">
        <v>275</v>
      </c>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row>
    <row r="187" spans="1:60" outlineLevel="2" x14ac:dyDescent="0.25">
      <c r="A187" s="153"/>
      <c r="B187" s="154"/>
      <c r="C187" s="191" t="s">
        <v>1400</v>
      </c>
      <c r="D187" s="189"/>
      <c r="E187" s="190">
        <v>2</v>
      </c>
      <c r="F187" s="156"/>
      <c r="G187" s="156"/>
      <c r="H187" s="156"/>
      <c r="I187" s="156"/>
      <c r="J187" s="156"/>
      <c r="K187" s="156"/>
      <c r="L187" s="156"/>
      <c r="M187" s="156"/>
      <c r="N187" s="155"/>
      <c r="O187" s="155"/>
      <c r="P187" s="155"/>
      <c r="Q187" s="155"/>
      <c r="R187" s="156"/>
      <c r="S187" s="156"/>
      <c r="T187" s="156"/>
      <c r="U187" s="156"/>
      <c r="V187" s="156"/>
      <c r="W187" s="156"/>
      <c r="X187" s="156"/>
      <c r="Y187" s="156"/>
      <c r="Z187" s="146"/>
      <c r="AA187" s="146"/>
      <c r="AB187" s="146"/>
      <c r="AC187" s="146"/>
      <c r="AD187" s="146"/>
      <c r="AE187" s="146"/>
      <c r="AF187" s="146"/>
      <c r="AG187" s="146" t="s">
        <v>271</v>
      </c>
      <c r="AH187" s="146">
        <v>0</v>
      </c>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row>
    <row r="188" spans="1:60" outlineLevel="3" x14ac:dyDescent="0.25">
      <c r="A188" s="153"/>
      <c r="B188" s="154"/>
      <c r="C188" s="191" t="s">
        <v>1401</v>
      </c>
      <c r="D188" s="189"/>
      <c r="E188" s="190">
        <v>3</v>
      </c>
      <c r="F188" s="156"/>
      <c r="G188" s="156"/>
      <c r="H188" s="156"/>
      <c r="I188" s="156"/>
      <c r="J188" s="156"/>
      <c r="K188" s="156"/>
      <c r="L188" s="156"/>
      <c r="M188" s="156"/>
      <c r="N188" s="155"/>
      <c r="O188" s="155"/>
      <c r="P188" s="155"/>
      <c r="Q188" s="155"/>
      <c r="R188" s="156"/>
      <c r="S188" s="156"/>
      <c r="T188" s="156"/>
      <c r="U188" s="156"/>
      <c r="V188" s="156"/>
      <c r="W188" s="156"/>
      <c r="X188" s="156"/>
      <c r="Y188" s="156"/>
      <c r="Z188" s="146"/>
      <c r="AA188" s="146"/>
      <c r="AB188" s="146"/>
      <c r="AC188" s="146"/>
      <c r="AD188" s="146"/>
      <c r="AE188" s="146"/>
      <c r="AF188" s="146"/>
      <c r="AG188" s="146" t="s">
        <v>271</v>
      </c>
      <c r="AH188" s="146">
        <v>0</v>
      </c>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row>
    <row r="189" spans="1:60" outlineLevel="3" x14ac:dyDescent="0.25">
      <c r="A189" s="153"/>
      <c r="B189" s="154"/>
      <c r="C189" s="191" t="s">
        <v>1402</v>
      </c>
      <c r="D189" s="189"/>
      <c r="E189" s="190"/>
      <c r="F189" s="156"/>
      <c r="G189" s="156"/>
      <c r="H189" s="156"/>
      <c r="I189" s="156"/>
      <c r="J189" s="156"/>
      <c r="K189" s="156"/>
      <c r="L189" s="156"/>
      <c r="M189" s="156"/>
      <c r="N189" s="155"/>
      <c r="O189" s="155"/>
      <c r="P189" s="155"/>
      <c r="Q189" s="155"/>
      <c r="R189" s="156"/>
      <c r="S189" s="156"/>
      <c r="T189" s="156"/>
      <c r="U189" s="156"/>
      <c r="V189" s="156"/>
      <c r="W189" s="156"/>
      <c r="X189" s="156"/>
      <c r="Y189" s="156"/>
      <c r="Z189" s="146"/>
      <c r="AA189" s="146"/>
      <c r="AB189" s="146"/>
      <c r="AC189" s="146"/>
      <c r="AD189" s="146"/>
      <c r="AE189" s="146"/>
      <c r="AF189" s="146"/>
      <c r="AG189" s="146" t="s">
        <v>271</v>
      </c>
      <c r="AH189" s="146">
        <v>0</v>
      </c>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row>
    <row r="190" spans="1:60" outlineLevel="3" x14ac:dyDescent="0.25">
      <c r="A190" s="153"/>
      <c r="B190" s="154"/>
      <c r="C190" s="191" t="s">
        <v>1403</v>
      </c>
      <c r="D190" s="189"/>
      <c r="E190" s="190">
        <v>3</v>
      </c>
      <c r="F190" s="156"/>
      <c r="G190" s="156"/>
      <c r="H190" s="156"/>
      <c r="I190" s="156"/>
      <c r="J190" s="156"/>
      <c r="K190" s="156"/>
      <c r="L190" s="156"/>
      <c r="M190" s="156"/>
      <c r="N190" s="155"/>
      <c r="O190" s="155"/>
      <c r="P190" s="155"/>
      <c r="Q190" s="155"/>
      <c r="R190" s="156"/>
      <c r="S190" s="156"/>
      <c r="T190" s="156"/>
      <c r="U190" s="156"/>
      <c r="V190" s="156"/>
      <c r="W190" s="156"/>
      <c r="X190" s="156"/>
      <c r="Y190" s="156"/>
      <c r="Z190" s="146"/>
      <c r="AA190" s="146"/>
      <c r="AB190" s="146"/>
      <c r="AC190" s="146"/>
      <c r="AD190" s="146"/>
      <c r="AE190" s="146"/>
      <c r="AF190" s="146"/>
      <c r="AG190" s="146" t="s">
        <v>271</v>
      </c>
      <c r="AH190" s="146">
        <v>0</v>
      </c>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row>
    <row r="191" spans="1:60" outlineLevel="1" x14ac:dyDescent="0.25">
      <c r="A191" s="168">
        <v>42</v>
      </c>
      <c r="B191" s="169" t="s">
        <v>1501</v>
      </c>
      <c r="C191" s="184" t="s">
        <v>1502</v>
      </c>
      <c r="D191" s="170" t="s">
        <v>283</v>
      </c>
      <c r="E191" s="171">
        <v>115.6</v>
      </c>
      <c r="F191" s="172"/>
      <c r="G191" s="173">
        <f>ROUND(E191*F191,2)</f>
        <v>0</v>
      </c>
      <c r="H191" s="172"/>
      <c r="I191" s="173">
        <f>ROUND(E191*H191,2)</f>
        <v>0</v>
      </c>
      <c r="J191" s="172"/>
      <c r="K191" s="173">
        <f>ROUND(E191*J191,2)</f>
        <v>0</v>
      </c>
      <c r="L191" s="173">
        <v>21</v>
      </c>
      <c r="M191" s="173">
        <f>G191*(1+L191/100)</f>
        <v>0</v>
      </c>
      <c r="N191" s="171">
        <v>0</v>
      </c>
      <c r="O191" s="171">
        <f>ROUND(E191*N191,2)</f>
        <v>0</v>
      </c>
      <c r="P191" s="171">
        <v>0</v>
      </c>
      <c r="Q191" s="171">
        <f>ROUND(E191*P191,2)</f>
        <v>0</v>
      </c>
      <c r="R191" s="173" t="s">
        <v>327</v>
      </c>
      <c r="S191" s="173" t="s">
        <v>266</v>
      </c>
      <c r="T191" s="174" t="s">
        <v>266</v>
      </c>
      <c r="U191" s="156">
        <v>7.3999999999999996E-2</v>
      </c>
      <c r="V191" s="156">
        <f>ROUND(E191*U191,2)</f>
        <v>8.5500000000000007</v>
      </c>
      <c r="W191" s="156"/>
      <c r="X191" s="156" t="s">
        <v>253</v>
      </c>
      <c r="Y191" s="156" t="s">
        <v>182</v>
      </c>
      <c r="Z191" s="146"/>
      <c r="AA191" s="146"/>
      <c r="AB191" s="146"/>
      <c r="AC191" s="146"/>
      <c r="AD191" s="146"/>
      <c r="AE191" s="146"/>
      <c r="AF191" s="146"/>
      <c r="AG191" s="146" t="s">
        <v>254</v>
      </c>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row>
    <row r="192" spans="1:60" outlineLevel="2" x14ac:dyDescent="0.25">
      <c r="A192" s="153"/>
      <c r="B192" s="154"/>
      <c r="C192" s="524" t="s">
        <v>535</v>
      </c>
      <c r="D192" s="525"/>
      <c r="E192" s="525"/>
      <c r="F192" s="525"/>
      <c r="G192" s="525"/>
      <c r="H192" s="156"/>
      <c r="I192" s="156"/>
      <c r="J192" s="156"/>
      <c r="K192" s="156"/>
      <c r="L192" s="156"/>
      <c r="M192" s="156"/>
      <c r="N192" s="155"/>
      <c r="O192" s="155"/>
      <c r="P192" s="155"/>
      <c r="Q192" s="155"/>
      <c r="R192" s="156"/>
      <c r="S192" s="156"/>
      <c r="T192" s="156"/>
      <c r="U192" s="156"/>
      <c r="V192" s="156"/>
      <c r="W192" s="156"/>
      <c r="X192" s="156"/>
      <c r="Y192" s="156"/>
      <c r="Z192" s="146"/>
      <c r="AA192" s="146"/>
      <c r="AB192" s="146"/>
      <c r="AC192" s="146"/>
      <c r="AD192" s="146"/>
      <c r="AE192" s="146"/>
      <c r="AF192" s="146"/>
      <c r="AG192" s="146" t="s">
        <v>275</v>
      </c>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row>
    <row r="193" spans="1:60" outlineLevel="2" x14ac:dyDescent="0.25">
      <c r="A193" s="153"/>
      <c r="B193" s="154"/>
      <c r="C193" s="191" t="s">
        <v>1486</v>
      </c>
      <c r="D193" s="189"/>
      <c r="E193" s="190">
        <v>9.5</v>
      </c>
      <c r="F193" s="156"/>
      <c r="G193" s="156"/>
      <c r="H193" s="156"/>
      <c r="I193" s="156"/>
      <c r="J193" s="156"/>
      <c r="K193" s="156"/>
      <c r="L193" s="156"/>
      <c r="M193" s="156"/>
      <c r="N193" s="155"/>
      <c r="O193" s="155"/>
      <c r="P193" s="155"/>
      <c r="Q193" s="155"/>
      <c r="R193" s="156"/>
      <c r="S193" s="156"/>
      <c r="T193" s="156"/>
      <c r="U193" s="156"/>
      <c r="V193" s="156"/>
      <c r="W193" s="156"/>
      <c r="X193" s="156"/>
      <c r="Y193" s="156"/>
      <c r="Z193" s="146"/>
      <c r="AA193" s="146"/>
      <c r="AB193" s="146"/>
      <c r="AC193" s="146"/>
      <c r="AD193" s="146"/>
      <c r="AE193" s="146"/>
      <c r="AF193" s="146"/>
      <c r="AG193" s="146" t="s">
        <v>271</v>
      </c>
      <c r="AH193" s="146">
        <v>0</v>
      </c>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row>
    <row r="194" spans="1:60" outlineLevel="3" x14ac:dyDescent="0.25">
      <c r="A194" s="153"/>
      <c r="B194" s="154"/>
      <c r="C194" s="191" t="s">
        <v>1487</v>
      </c>
      <c r="D194" s="189"/>
      <c r="E194" s="190">
        <v>56</v>
      </c>
      <c r="F194" s="156"/>
      <c r="G194" s="156"/>
      <c r="H194" s="156"/>
      <c r="I194" s="156"/>
      <c r="J194" s="156"/>
      <c r="K194" s="156"/>
      <c r="L194" s="156"/>
      <c r="M194" s="156"/>
      <c r="N194" s="155"/>
      <c r="O194" s="155"/>
      <c r="P194" s="155"/>
      <c r="Q194" s="155"/>
      <c r="R194" s="156"/>
      <c r="S194" s="156"/>
      <c r="T194" s="156"/>
      <c r="U194" s="156"/>
      <c r="V194" s="156"/>
      <c r="W194" s="156"/>
      <c r="X194" s="156"/>
      <c r="Y194" s="156"/>
      <c r="Z194" s="146"/>
      <c r="AA194" s="146"/>
      <c r="AB194" s="146"/>
      <c r="AC194" s="146"/>
      <c r="AD194" s="146"/>
      <c r="AE194" s="146"/>
      <c r="AF194" s="146"/>
      <c r="AG194" s="146" t="s">
        <v>271</v>
      </c>
      <c r="AH194" s="146">
        <v>0</v>
      </c>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row>
    <row r="195" spans="1:60" outlineLevel="3" x14ac:dyDescent="0.25">
      <c r="A195" s="153"/>
      <c r="B195" s="154"/>
      <c r="C195" s="191" t="s">
        <v>1395</v>
      </c>
      <c r="D195" s="189"/>
      <c r="E195" s="190"/>
      <c r="F195" s="156"/>
      <c r="G195" s="156"/>
      <c r="H195" s="156"/>
      <c r="I195" s="156"/>
      <c r="J195" s="156"/>
      <c r="K195" s="156"/>
      <c r="L195" s="156"/>
      <c r="M195" s="156"/>
      <c r="N195" s="155"/>
      <c r="O195" s="155"/>
      <c r="P195" s="155"/>
      <c r="Q195" s="155"/>
      <c r="R195" s="156"/>
      <c r="S195" s="156"/>
      <c r="T195" s="156"/>
      <c r="U195" s="156"/>
      <c r="V195" s="156"/>
      <c r="W195" s="156"/>
      <c r="X195" s="156"/>
      <c r="Y195" s="156"/>
      <c r="Z195" s="146"/>
      <c r="AA195" s="146"/>
      <c r="AB195" s="146"/>
      <c r="AC195" s="146"/>
      <c r="AD195" s="146"/>
      <c r="AE195" s="146"/>
      <c r="AF195" s="146"/>
      <c r="AG195" s="146" t="s">
        <v>271</v>
      </c>
      <c r="AH195" s="146">
        <v>0</v>
      </c>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row>
    <row r="196" spans="1:60" outlineLevel="3" x14ac:dyDescent="0.25">
      <c r="A196" s="153"/>
      <c r="B196" s="154"/>
      <c r="C196" s="191" t="s">
        <v>1488</v>
      </c>
      <c r="D196" s="189"/>
      <c r="E196" s="190">
        <v>50.1</v>
      </c>
      <c r="F196" s="156"/>
      <c r="G196" s="156"/>
      <c r="H196" s="156"/>
      <c r="I196" s="156"/>
      <c r="J196" s="156"/>
      <c r="K196" s="156"/>
      <c r="L196" s="156"/>
      <c r="M196" s="156"/>
      <c r="N196" s="155"/>
      <c r="O196" s="155"/>
      <c r="P196" s="155"/>
      <c r="Q196" s="155"/>
      <c r="R196" s="156"/>
      <c r="S196" s="156"/>
      <c r="T196" s="156"/>
      <c r="U196" s="156"/>
      <c r="V196" s="156"/>
      <c r="W196" s="156"/>
      <c r="X196" s="156"/>
      <c r="Y196" s="156"/>
      <c r="Z196" s="146"/>
      <c r="AA196" s="146"/>
      <c r="AB196" s="146"/>
      <c r="AC196" s="146"/>
      <c r="AD196" s="146"/>
      <c r="AE196" s="146"/>
      <c r="AF196" s="146"/>
      <c r="AG196" s="146" t="s">
        <v>271</v>
      </c>
      <c r="AH196" s="146">
        <v>0</v>
      </c>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row>
    <row r="197" spans="1:60" x14ac:dyDescent="0.25">
      <c r="A197" s="161" t="s">
        <v>174</v>
      </c>
      <c r="B197" s="162" t="s">
        <v>111</v>
      </c>
      <c r="C197" s="183" t="s">
        <v>112</v>
      </c>
      <c r="D197" s="163"/>
      <c r="E197" s="164"/>
      <c r="F197" s="165"/>
      <c r="G197" s="165">
        <f>SUMIF(AG198:AG206,"&lt;&gt;NOR",G198:G206)</f>
        <v>0</v>
      </c>
      <c r="H197" s="165"/>
      <c r="I197" s="165">
        <f>SUM(I198:I206)</f>
        <v>0</v>
      </c>
      <c r="J197" s="165"/>
      <c r="K197" s="165">
        <f>SUM(K198:K206)</f>
        <v>0</v>
      </c>
      <c r="L197" s="165"/>
      <c r="M197" s="165">
        <f>SUM(M198:M206)</f>
        <v>0</v>
      </c>
      <c r="N197" s="164"/>
      <c r="O197" s="164">
        <f>SUM(O198:O206)</f>
        <v>0</v>
      </c>
      <c r="P197" s="164"/>
      <c r="Q197" s="164">
        <f>SUM(Q198:Q206)</f>
        <v>0.37</v>
      </c>
      <c r="R197" s="165"/>
      <c r="S197" s="165"/>
      <c r="T197" s="166"/>
      <c r="U197" s="160"/>
      <c r="V197" s="160">
        <f>SUM(V198:V206)</f>
        <v>1.3</v>
      </c>
      <c r="W197" s="160"/>
      <c r="X197" s="160"/>
      <c r="Y197" s="160"/>
      <c r="AG197" t="s">
        <v>175</v>
      </c>
    </row>
    <row r="198" spans="1:60" ht="20.399999999999999" outlineLevel="1" x14ac:dyDescent="0.25">
      <c r="A198" s="168">
        <v>43</v>
      </c>
      <c r="B198" s="169" t="s">
        <v>1503</v>
      </c>
      <c r="C198" s="184" t="s">
        <v>1504</v>
      </c>
      <c r="D198" s="170" t="s">
        <v>343</v>
      </c>
      <c r="E198" s="171">
        <v>0.192</v>
      </c>
      <c r="F198" s="172"/>
      <c r="G198" s="173">
        <f>ROUND(E198*F198,2)</f>
        <v>0</v>
      </c>
      <c r="H198" s="172"/>
      <c r="I198" s="173">
        <f>ROUND(E198*H198,2)</f>
        <v>0</v>
      </c>
      <c r="J198" s="172"/>
      <c r="K198" s="173">
        <f>ROUND(E198*J198,2)</f>
        <v>0</v>
      </c>
      <c r="L198" s="173">
        <v>21</v>
      </c>
      <c r="M198" s="173">
        <f>G198*(1+L198/100)</f>
        <v>0</v>
      </c>
      <c r="N198" s="171">
        <v>1.82E-3</v>
      </c>
      <c r="O198" s="171">
        <f>ROUND(E198*N198,2)</f>
        <v>0</v>
      </c>
      <c r="P198" s="171">
        <v>1.95</v>
      </c>
      <c r="Q198" s="171">
        <f>ROUND(E198*P198,2)</f>
        <v>0.37</v>
      </c>
      <c r="R198" s="173" t="s">
        <v>553</v>
      </c>
      <c r="S198" s="173" t="s">
        <v>266</v>
      </c>
      <c r="T198" s="174" t="s">
        <v>266</v>
      </c>
      <c r="U198" s="156">
        <v>6.76</v>
      </c>
      <c r="V198" s="156">
        <f>ROUND(E198*U198,2)</f>
        <v>1.3</v>
      </c>
      <c r="W198" s="156"/>
      <c r="X198" s="156" t="s">
        <v>253</v>
      </c>
      <c r="Y198" s="156" t="s">
        <v>182</v>
      </c>
      <c r="Z198" s="146"/>
      <c r="AA198" s="146"/>
      <c r="AB198" s="146"/>
      <c r="AC198" s="146"/>
      <c r="AD198" s="146"/>
      <c r="AE198" s="146"/>
      <c r="AF198" s="146"/>
      <c r="AG198" s="146" t="s">
        <v>254</v>
      </c>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row>
    <row r="199" spans="1:60" outlineLevel="2" x14ac:dyDescent="0.25">
      <c r="A199" s="153"/>
      <c r="B199" s="154"/>
      <c r="C199" s="524" t="s">
        <v>1505</v>
      </c>
      <c r="D199" s="525"/>
      <c r="E199" s="525"/>
      <c r="F199" s="525"/>
      <c r="G199" s="525"/>
      <c r="H199" s="156"/>
      <c r="I199" s="156"/>
      <c r="J199" s="156"/>
      <c r="K199" s="156"/>
      <c r="L199" s="156"/>
      <c r="M199" s="156"/>
      <c r="N199" s="155"/>
      <c r="O199" s="155"/>
      <c r="P199" s="155"/>
      <c r="Q199" s="155"/>
      <c r="R199" s="156"/>
      <c r="S199" s="156"/>
      <c r="T199" s="156"/>
      <c r="U199" s="156"/>
      <c r="V199" s="156"/>
      <c r="W199" s="156"/>
      <c r="X199" s="156"/>
      <c r="Y199" s="156"/>
      <c r="Z199" s="146"/>
      <c r="AA199" s="146"/>
      <c r="AB199" s="146"/>
      <c r="AC199" s="146"/>
      <c r="AD199" s="146"/>
      <c r="AE199" s="146"/>
      <c r="AF199" s="146"/>
      <c r="AG199" s="146" t="s">
        <v>275</v>
      </c>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row>
    <row r="200" spans="1:60" outlineLevel="2" x14ac:dyDescent="0.25">
      <c r="A200" s="153"/>
      <c r="B200" s="154"/>
      <c r="C200" s="515" t="s">
        <v>260</v>
      </c>
      <c r="D200" s="516"/>
      <c r="E200" s="516"/>
      <c r="F200" s="516"/>
      <c r="G200" s="516"/>
      <c r="H200" s="156"/>
      <c r="I200" s="156"/>
      <c r="J200" s="156"/>
      <c r="K200" s="156"/>
      <c r="L200" s="156"/>
      <c r="M200" s="156"/>
      <c r="N200" s="155"/>
      <c r="O200" s="155"/>
      <c r="P200" s="155"/>
      <c r="Q200" s="155"/>
      <c r="R200" s="156"/>
      <c r="S200" s="156"/>
      <c r="T200" s="156"/>
      <c r="U200" s="156"/>
      <c r="V200" s="156"/>
      <c r="W200" s="156"/>
      <c r="X200" s="156"/>
      <c r="Y200" s="156"/>
      <c r="Z200" s="146"/>
      <c r="AA200" s="146"/>
      <c r="AB200" s="146"/>
      <c r="AC200" s="146"/>
      <c r="AD200" s="146"/>
      <c r="AE200" s="146"/>
      <c r="AF200" s="146"/>
      <c r="AG200" s="146" t="s">
        <v>185</v>
      </c>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row>
    <row r="201" spans="1:60" outlineLevel="2" x14ac:dyDescent="0.25">
      <c r="A201" s="153"/>
      <c r="B201" s="154"/>
      <c r="C201" s="191" t="s">
        <v>1506</v>
      </c>
      <c r="D201" s="189"/>
      <c r="E201" s="190">
        <v>0.192</v>
      </c>
      <c r="F201" s="156"/>
      <c r="G201" s="156"/>
      <c r="H201" s="156"/>
      <c r="I201" s="156"/>
      <c r="J201" s="156"/>
      <c r="K201" s="156"/>
      <c r="L201" s="156"/>
      <c r="M201" s="156"/>
      <c r="N201" s="155"/>
      <c r="O201" s="155"/>
      <c r="P201" s="155"/>
      <c r="Q201" s="155"/>
      <c r="R201" s="156"/>
      <c r="S201" s="156"/>
      <c r="T201" s="156"/>
      <c r="U201" s="156"/>
      <c r="V201" s="156"/>
      <c r="W201" s="156"/>
      <c r="X201" s="156"/>
      <c r="Y201" s="156"/>
      <c r="Z201" s="146"/>
      <c r="AA201" s="146"/>
      <c r="AB201" s="146"/>
      <c r="AC201" s="146"/>
      <c r="AD201" s="146"/>
      <c r="AE201" s="146"/>
      <c r="AF201" s="146"/>
      <c r="AG201" s="146" t="s">
        <v>271</v>
      </c>
      <c r="AH201" s="146">
        <v>0</v>
      </c>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row>
    <row r="202" spans="1:60" outlineLevel="1" x14ac:dyDescent="0.25">
      <c r="A202" s="175">
        <v>44</v>
      </c>
      <c r="B202" s="176" t="s">
        <v>1507</v>
      </c>
      <c r="C202" s="185" t="s">
        <v>1508</v>
      </c>
      <c r="D202" s="177" t="s">
        <v>290</v>
      </c>
      <c r="E202" s="178">
        <v>1</v>
      </c>
      <c r="F202" s="179"/>
      <c r="G202" s="180">
        <f>ROUND(E202*F202,2)</f>
        <v>0</v>
      </c>
      <c r="H202" s="179"/>
      <c r="I202" s="180">
        <f>ROUND(E202*H202,2)</f>
        <v>0</v>
      </c>
      <c r="J202" s="179"/>
      <c r="K202" s="180">
        <f>ROUND(E202*J202,2)</f>
        <v>0</v>
      </c>
      <c r="L202" s="180">
        <v>21</v>
      </c>
      <c r="M202" s="180">
        <f>G202*(1+L202/100)</f>
        <v>0</v>
      </c>
      <c r="N202" s="178">
        <v>0</v>
      </c>
      <c r="O202" s="178">
        <f>ROUND(E202*N202,2)</f>
        <v>0</v>
      </c>
      <c r="P202" s="178">
        <v>0</v>
      </c>
      <c r="Q202" s="178">
        <f>ROUND(E202*P202,2)</f>
        <v>0</v>
      </c>
      <c r="R202" s="180"/>
      <c r="S202" s="180" t="s">
        <v>179</v>
      </c>
      <c r="T202" s="181" t="s">
        <v>180</v>
      </c>
      <c r="U202" s="156">
        <v>0</v>
      </c>
      <c r="V202" s="156">
        <f>ROUND(E202*U202,2)</f>
        <v>0</v>
      </c>
      <c r="W202" s="156"/>
      <c r="X202" s="156" t="s">
        <v>253</v>
      </c>
      <c r="Y202" s="156" t="s">
        <v>182</v>
      </c>
      <c r="Z202" s="146"/>
      <c r="AA202" s="146"/>
      <c r="AB202" s="146"/>
      <c r="AC202" s="146"/>
      <c r="AD202" s="146"/>
      <c r="AE202" s="146"/>
      <c r="AF202" s="146"/>
      <c r="AG202" s="146" t="s">
        <v>254</v>
      </c>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row>
    <row r="203" spans="1:60" outlineLevel="1" x14ac:dyDescent="0.25">
      <c r="A203" s="175">
        <v>45</v>
      </c>
      <c r="B203" s="176" t="s">
        <v>1509</v>
      </c>
      <c r="C203" s="185" t="s">
        <v>1510</v>
      </c>
      <c r="D203" s="177" t="s">
        <v>290</v>
      </c>
      <c r="E203" s="178">
        <v>1</v>
      </c>
      <c r="F203" s="179"/>
      <c r="G203" s="180">
        <f>ROUND(E203*F203,2)</f>
        <v>0</v>
      </c>
      <c r="H203" s="179"/>
      <c r="I203" s="180">
        <f>ROUND(E203*H203,2)</f>
        <v>0</v>
      </c>
      <c r="J203" s="179"/>
      <c r="K203" s="180">
        <f>ROUND(E203*J203,2)</f>
        <v>0</v>
      </c>
      <c r="L203" s="180">
        <v>21</v>
      </c>
      <c r="M203" s="180">
        <f>G203*(1+L203/100)</f>
        <v>0</v>
      </c>
      <c r="N203" s="178">
        <v>0</v>
      </c>
      <c r="O203" s="178">
        <f>ROUND(E203*N203,2)</f>
        <v>0</v>
      </c>
      <c r="P203" s="178">
        <v>0</v>
      </c>
      <c r="Q203" s="178">
        <f>ROUND(E203*P203,2)</f>
        <v>0</v>
      </c>
      <c r="R203" s="180"/>
      <c r="S203" s="180" t="s">
        <v>179</v>
      </c>
      <c r="T203" s="181" t="s">
        <v>180</v>
      </c>
      <c r="U203" s="156">
        <v>0</v>
      </c>
      <c r="V203" s="156">
        <f>ROUND(E203*U203,2)</f>
        <v>0</v>
      </c>
      <c r="W203" s="156"/>
      <c r="X203" s="156" t="s">
        <v>253</v>
      </c>
      <c r="Y203" s="156" t="s">
        <v>182</v>
      </c>
      <c r="Z203" s="146"/>
      <c r="AA203" s="146"/>
      <c r="AB203" s="146"/>
      <c r="AC203" s="146"/>
      <c r="AD203" s="146"/>
      <c r="AE203" s="146"/>
      <c r="AF203" s="146"/>
      <c r="AG203" s="146" t="s">
        <v>254</v>
      </c>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row>
    <row r="204" spans="1:60" outlineLevel="1" x14ac:dyDescent="0.25">
      <c r="A204" s="175">
        <v>46</v>
      </c>
      <c r="B204" s="176" t="s">
        <v>1511</v>
      </c>
      <c r="C204" s="185" t="s">
        <v>1512</v>
      </c>
      <c r="D204" s="177" t="s">
        <v>290</v>
      </c>
      <c r="E204" s="178">
        <v>1</v>
      </c>
      <c r="F204" s="179"/>
      <c r="G204" s="180">
        <f>ROUND(E204*F204,2)</f>
        <v>0</v>
      </c>
      <c r="H204" s="179"/>
      <c r="I204" s="180">
        <f>ROUND(E204*H204,2)</f>
        <v>0</v>
      </c>
      <c r="J204" s="179"/>
      <c r="K204" s="180">
        <f>ROUND(E204*J204,2)</f>
        <v>0</v>
      </c>
      <c r="L204" s="180">
        <v>21</v>
      </c>
      <c r="M204" s="180">
        <f>G204*(1+L204/100)</f>
        <v>0</v>
      </c>
      <c r="N204" s="178">
        <v>0</v>
      </c>
      <c r="O204" s="178">
        <f>ROUND(E204*N204,2)</f>
        <v>0</v>
      </c>
      <c r="P204" s="178">
        <v>0</v>
      </c>
      <c r="Q204" s="178">
        <f>ROUND(E204*P204,2)</f>
        <v>0</v>
      </c>
      <c r="R204" s="180"/>
      <c r="S204" s="180" t="s">
        <v>179</v>
      </c>
      <c r="T204" s="181" t="s">
        <v>180</v>
      </c>
      <c r="U204" s="156">
        <v>0</v>
      </c>
      <c r="V204" s="156">
        <f>ROUND(E204*U204,2)</f>
        <v>0</v>
      </c>
      <c r="W204" s="156"/>
      <c r="X204" s="156" t="s">
        <v>253</v>
      </c>
      <c r="Y204" s="156" t="s">
        <v>182</v>
      </c>
      <c r="Z204" s="146"/>
      <c r="AA204" s="146"/>
      <c r="AB204" s="146"/>
      <c r="AC204" s="146"/>
      <c r="AD204" s="146"/>
      <c r="AE204" s="146"/>
      <c r="AF204" s="146"/>
      <c r="AG204" s="146" t="s">
        <v>254</v>
      </c>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row>
    <row r="205" spans="1:60" outlineLevel="1" x14ac:dyDescent="0.25">
      <c r="A205" s="175">
        <v>47</v>
      </c>
      <c r="B205" s="176" t="s">
        <v>1513</v>
      </c>
      <c r="C205" s="185" t="s">
        <v>1514</v>
      </c>
      <c r="D205" s="177" t="s">
        <v>290</v>
      </c>
      <c r="E205" s="178">
        <v>1</v>
      </c>
      <c r="F205" s="179"/>
      <c r="G205" s="180">
        <f>ROUND(E205*F205,2)</f>
        <v>0</v>
      </c>
      <c r="H205" s="179"/>
      <c r="I205" s="180">
        <f>ROUND(E205*H205,2)</f>
        <v>0</v>
      </c>
      <c r="J205" s="179"/>
      <c r="K205" s="180">
        <f>ROUND(E205*J205,2)</f>
        <v>0</v>
      </c>
      <c r="L205" s="180">
        <v>21</v>
      </c>
      <c r="M205" s="180">
        <f>G205*(1+L205/100)</f>
        <v>0</v>
      </c>
      <c r="N205" s="178">
        <v>0</v>
      </c>
      <c r="O205" s="178">
        <f>ROUND(E205*N205,2)</f>
        <v>0</v>
      </c>
      <c r="P205" s="178">
        <v>0</v>
      </c>
      <c r="Q205" s="178">
        <f>ROUND(E205*P205,2)</f>
        <v>0</v>
      </c>
      <c r="R205" s="180"/>
      <c r="S205" s="180" t="s">
        <v>179</v>
      </c>
      <c r="T205" s="181" t="s">
        <v>180</v>
      </c>
      <c r="U205" s="156">
        <v>0</v>
      </c>
      <c r="V205" s="156">
        <f>ROUND(E205*U205,2)</f>
        <v>0</v>
      </c>
      <c r="W205" s="156"/>
      <c r="X205" s="156" t="s">
        <v>253</v>
      </c>
      <c r="Y205" s="156" t="s">
        <v>182</v>
      </c>
      <c r="Z205" s="146"/>
      <c r="AA205" s="146"/>
      <c r="AB205" s="146"/>
      <c r="AC205" s="146"/>
      <c r="AD205" s="146"/>
      <c r="AE205" s="146"/>
      <c r="AF205" s="146"/>
      <c r="AG205" s="146" t="s">
        <v>254</v>
      </c>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row>
    <row r="206" spans="1:60" outlineLevel="1" x14ac:dyDescent="0.25">
      <c r="A206" s="175">
        <v>48</v>
      </c>
      <c r="B206" s="176" t="s">
        <v>1515</v>
      </c>
      <c r="C206" s="185" t="s">
        <v>1516</v>
      </c>
      <c r="D206" s="177" t="s">
        <v>290</v>
      </c>
      <c r="E206" s="178">
        <v>1</v>
      </c>
      <c r="F206" s="179"/>
      <c r="G206" s="180">
        <f>ROUND(E206*F206,2)</f>
        <v>0</v>
      </c>
      <c r="H206" s="179"/>
      <c r="I206" s="180">
        <f>ROUND(E206*H206,2)</f>
        <v>0</v>
      </c>
      <c r="J206" s="179"/>
      <c r="K206" s="180">
        <f>ROUND(E206*J206,2)</f>
        <v>0</v>
      </c>
      <c r="L206" s="180">
        <v>21</v>
      </c>
      <c r="M206" s="180">
        <f>G206*(1+L206/100)</f>
        <v>0</v>
      </c>
      <c r="N206" s="178">
        <v>0</v>
      </c>
      <c r="O206" s="178">
        <f>ROUND(E206*N206,2)</f>
        <v>0</v>
      </c>
      <c r="P206" s="178">
        <v>0</v>
      </c>
      <c r="Q206" s="178">
        <f>ROUND(E206*P206,2)</f>
        <v>0</v>
      </c>
      <c r="R206" s="180"/>
      <c r="S206" s="180" t="s">
        <v>179</v>
      </c>
      <c r="T206" s="181" t="s">
        <v>180</v>
      </c>
      <c r="U206" s="156">
        <v>0</v>
      </c>
      <c r="V206" s="156">
        <f>ROUND(E206*U206,2)</f>
        <v>0</v>
      </c>
      <c r="W206" s="156"/>
      <c r="X206" s="156" t="s">
        <v>253</v>
      </c>
      <c r="Y206" s="156" t="s">
        <v>182</v>
      </c>
      <c r="Z206" s="146"/>
      <c r="AA206" s="146"/>
      <c r="AB206" s="146"/>
      <c r="AC206" s="146"/>
      <c r="AD206" s="146"/>
      <c r="AE206" s="146"/>
      <c r="AF206" s="146"/>
      <c r="AG206" s="146" t="s">
        <v>254</v>
      </c>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row>
    <row r="207" spans="1:60" x14ac:dyDescent="0.25">
      <c r="A207" s="161" t="s">
        <v>174</v>
      </c>
      <c r="B207" s="162" t="s">
        <v>113</v>
      </c>
      <c r="C207" s="183" t="s">
        <v>114</v>
      </c>
      <c r="D207" s="163"/>
      <c r="E207" s="164"/>
      <c r="F207" s="165"/>
      <c r="G207" s="165">
        <f>SUMIF(AG208:AG217,"&lt;&gt;NOR",G208:G217)</f>
        <v>0</v>
      </c>
      <c r="H207" s="165"/>
      <c r="I207" s="165">
        <f>SUM(I208:I217)</f>
        <v>0</v>
      </c>
      <c r="J207" s="165"/>
      <c r="K207" s="165">
        <f>SUM(K208:K217)</f>
        <v>0</v>
      </c>
      <c r="L207" s="165"/>
      <c r="M207" s="165">
        <f>SUM(M208:M217)</f>
        <v>0</v>
      </c>
      <c r="N207" s="164"/>
      <c r="O207" s="164">
        <f>SUM(O208:O217)</f>
        <v>0</v>
      </c>
      <c r="P207" s="164"/>
      <c r="Q207" s="164">
        <f>SUM(Q208:Q217)</f>
        <v>0</v>
      </c>
      <c r="R207" s="165"/>
      <c r="S207" s="165"/>
      <c r="T207" s="166"/>
      <c r="U207" s="160"/>
      <c r="V207" s="160">
        <f>SUM(V208:V217)</f>
        <v>0</v>
      </c>
      <c r="W207" s="160"/>
      <c r="X207" s="160"/>
      <c r="Y207" s="160"/>
      <c r="AG207" t="s">
        <v>175</v>
      </c>
    </row>
    <row r="208" spans="1:60" outlineLevel="1" x14ac:dyDescent="0.25">
      <c r="A208" s="168">
        <v>49</v>
      </c>
      <c r="B208" s="169" t="s">
        <v>548</v>
      </c>
      <c r="C208" s="184" t="s">
        <v>549</v>
      </c>
      <c r="D208" s="170" t="s">
        <v>298</v>
      </c>
      <c r="E208" s="171">
        <v>18.083649999999999</v>
      </c>
      <c r="F208" s="172"/>
      <c r="G208" s="173">
        <f>ROUND(E208*F208,2)</f>
        <v>0</v>
      </c>
      <c r="H208" s="172"/>
      <c r="I208" s="173">
        <f>ROUND(E208*H208,2)</f>
        <v>0</v>
      </c>
      <c r="J208" s="172"/>
      <c r="K208" s="173">
        <f>ROUND(E208*J208,2)</f>
        <v>0</v>
      </c>
      <c r="L208" s="173">
        <v>21</v>
      </c>
      <c r="M208" s="173">
        <f>G208*(1+L208/100)</f>
        <v>0</v>
      </c>
      <c r="N208" s="171">
        <v>0</v>
      </c>
      <c r="O208" s="171">
        <f>ROUND(E208*N208,2)</f>
        <v>0</v>
      </c>
      <c r="P208" s="171">
        <v>0</v>
      </c>
      <c r="Q208" s="171">
        <f>ROUND(E208*P208,2)</f>
        <v>0</v>
      </c>
      <c r="R208" s="173" t="s">
        <v>327</v>
      </c>
      <c r="S208" s="173" t="s">
        <v>266</v>
      </c>
      <c r="T208" s="174" t="s">
        <v>266</v>
      </c>
      <c r="U208" s="156">
        <v>0</v>
      </c>
      <c r="V208" s="156">
        <f>ROUND(E208*U208,2)</f>
        <v>0</v>
      </c>
      <c r="W208" s="156"/>
      <c r="X208" s="156" t="s">
        <v>253</v>
      </c>
      <c r="Y208" s="156" t="s">
        <v>182</v>
      </c>
      <c r="Z208" s="146"/>
      <c r="AA208" s="146"/>
      <c r="AB208" s="146"/>
      <c r="AC208" s="146"/>
      <c r="AD208" s="146"/>
      <c r="AE208" s="146"/>
      <c r="AF208" s="146"/>
      <c r="AG208" s="146" t="s">
        <v>254</v>
      </c>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row>
    <row r="209" spans="1:60" outlineLevel="2" x14ac:dyDescent="0.25">
      <c r="A209" s="153"/>
      <c r="B209" s="154"/>
      <c r="C209" s="191" t="s">
        <v>1517</v>
      </c>
      <c r="D209" s="189"/>
      <c r="E209" s="190">
        <v>18.083649999999999</v>
      </c>
      <c r="F209" s="156"/>
      <c r="G209" s="156"/>
      <c r="H209" s="156"/>
      <c r="I209" s="156"/>
      <c r="J209" s="156"/>
      <c r="K209" s="156"/>
      <c r="L209" s="156"/>
      <c r="M209" s="156"/>
      <c r="N209" s="155"/>
      <c r="O209" s="155"/>
      <c r="P209" s="155"/>
      <c r="Q209" s="155"/>
      <c r="R209" s="156"/>
      <c r="S209" s="156"/>
      <c r="T209" s="156"/>
      <c r="U209" s="156"/>
      <c r="V209" s="156"/>
      <c r="W209" s="156"/>
      <c r="X209" s="156"/>
      <c r="Y209" s="156"/>
      <c r="Z209" s="146"/>
      <c r="AA209" s="146"/>
      <c r="AB209" s="146"/>
      <c r="AC209" s="146"/>
      <c r="AD209" s="146"/>
      <c r="AE209" s="146"/>
      <c r="AF209" s="146"/>
      <c r="AG209" s="146" t="s">
        <v>271</v>
      </c>
      <c r="AH209" s="146">
        <v>0</v>
      </c>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row>
    <row r="210" spans="1:60" outlineLevel="1" x14ac:dyDescent="0.25">
      <c r="A210" s="168">
        <v>50</v>
      </c>
      <c r="B210" s="169" t="s">
        <v>970</v>
      </c>
      <c r="C210" s="184" t="s">
        <v>971</v>
      </c>
      <c r="D210" s="170" t="s">
        <v>298</v>
      </c>
      <c r="E210" s="171">
        <v>3.7440000000000001E-2</v>
      </c>
      <c r="F210" s="172"/>
      <c r="G210" s="173">
        <f>ROUND(E210*F210,2)</f>
        <v>0</v>
      </c>
      <c r="H210" s="172"/>
      <c r="I210" s="173">
        <f>ROUND(E210*H210,2)</f>
        <v>0</v>
      </c>
      <c r="J210" s="172"/>
      <c r="K210" s="173">
        <f>ROUND(E210*J210,2)</f>
        <v>0</v>
      </c>
      <c r="L210" s="173">
        <v>21</v>
      </c>
      <c r="M210" s="173">
        <f>G210*(1+L210/100)</f>
        <v>0</v>
      </c>
      <c r="N210" s="171">
        <v>0</v>
      </c>
      <c r="O210" s="171">
        <f>ROUND(E210*N210,2)</f>
        <v>0</v>
      </c>
      <c r="P210" s="171">
        <v>0</v>
      </c>
      <c r="Q210" s="171">
        <f>ROUND(E210*P210,2)</f>
        <v>0</v>
      </c>
      <c r="R210" s="173" t="s">
        <v>553</v>
      </c>
      <c r="S210" s="173" t="s">
        <v>266</v>
      </c>
      <c r="T210" s="174" t="s">
        <v>266</v>
      </c>
      <c r="U210" s="156">
        <v>0</v>
      </c>
      <c r="V210" s="156">
        <f>ROUND(E210*U210,2)</f>
        <v>0</v>
      </c>
      <c r="W210" s="156"/>
      <c r="X210" s="156" t="s">
        <v>253</v>
      </c>
      <c r="Y210" s="156" t="s">
        <v>182</v>
      </c>
      <c r="Z210" s="146"/>
      <c r="AA210" s="146"/>
      <c r="AB210" s="146"/>
      <c r="AC210" s="146"/>
      <c r="AD210" s="146"/>
      <c r="AE210" s="146"/>
      <c r="AF210" s="146"/>
      <c r="AG210" s="146" t="s">
        <v>254</v>
      </c>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row>
    <row r="211" spans="1:60" outlineLevel="2" x14ac:dyDescent="0.25">
      <c r="A211" s="153"/>
      <c r="B211" s="154"/>
      <c r="C211" s="513" t="s">
        <v>972</v>
      </c>
      <c r="D211" s="514"/>
      <c r="E211" s="514"/>
      <c r="F211" s="514"/>
      <c r="G211" s="514"/>
      <c r="H211" s="156"/>
      <c r="I211" s="156"/>
      <c r="J211" s="156"/>
      <c r="K211" s="156"/>
      <c r="L211" s="156"/>
      <c r="M211" s="156"/>
      <c r="N211" s="155"/>
      <c r="O211" s="155"/>
      <c r="P211" s="155"/>
      <c r="Q211" s="155"/>
      <c r="R211" s="156"/>
      <c r="S211" s="156"/>
      <c r="T211" s="156"/>
      <c r="U211" s="156"/>
      <c r="V211" s="156"/>
      <c r="W211" s="156"/>
      <c r="X211" s="156"/>
      <c r="Y211" s="156"/>
      <c r="Z211" s="146"/>
      <c r="AA211" s="146"/>
      <c r="AB211" s="146"/>
      <c r="AC211" s="146"/>
      <c r="AD211" s="146"/>
      <c r="AE211" s="146"/>
      <c r="AF211" s="146"/>
      <c r="AG211" s="146" t="s">
        <v>185</v>
      </c>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row>
    <row r="212" spans="1:60" outlineLevel="2" x14ac:dyDescent="0.25">
      <c r="A212" s="153"/>
      <c r="B212" s="154"/>
      <c r="C212" s="191" t="s">
        <v>1518</v>
      </c>
      <c r="D212" s="189"/>
      <c r="E212" s="190">
        <v>3.7440000000000001E-2</v>
      </c>
      <c r="F212" s="156"/>
      <c r="G212" s="156"/>
      <c r="H212" s="156"/>
      <c r="I212" s="156"/>
      <c r="J212" s="156"/>
      <c r="K212" s="156"/>
      <c r="L212" s="156"/>
      <c r="M212" s="156"/>
      <c r="N212" s="155"/>
      <c r="O212" s="155"/>
      <c r="P212" s="155"/>
      <c r="Q212" s="155"/>
      <c r="R212" s="156"/>
      <c r="S212" s="156"/>
      <c r="T212" s="156"/>
      <c r="U212" s="156"/>
      <c r="V212" s="156"/>
      <c r="W212" s="156"/>
      <c r="X212" s="156"/>
      <c r="Y212" s="156"/>
      <c r="Z212" s="146"/>
      <c r="AA212" s="146"/>
      <c r="AB212" s="146"/>
      <c r="AC212" s="146"/>
      <c r="AD212" s="146"/>
      <c r="AE212" s="146"/>
      <c r="AF212" s="146"/>
      <c r="AG212" s="146" t="s">
        <v>271</v>
      </c>
      <c r="AH212" s="146">
        <v>0</v>
      </c>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row>
    <row r="213" spans="1:60" outlineLevel="1" x14ac:dyDescent="0.25">
      <c r="A213" s="168">
        <v>51</v>
      </c>
      <c r="B213" s="169" t="s">
        <v>551</v>
      </c>
      <c r="C213" s="184" t="s">
        <v>975</v>
      </c>
      <c r="D213" s="170" t="s">
        <v>298</v>
      </c>
      <c r="E213" s="171">
        <v>31.393999999999998</v>
      </c>
      <c r="F213" s="172"/>
      <c r="G213" s="173">
        <f>ROUND(E213*F213,2)</f>
        <v>0</v>
      </c>
      <c r="H213" s="172"/>
      <c r="I213" s="173">
        <f>ROUND(E213*H213,2)</f>
        <v>0</v>
      </c>
      <c r="J213" s="172"/>
      <c r="K213" s="173">
        <f>ROUND(E213*J213,2)</f>
        <v>0</v>
      </c>
      <c r="L213" s="173">
        <v>21</v>
      </c>
      <c r="M213" s="173">
        <f>G213*(1+L213/100)</f>
        <v>0</v>
      </c>
      <c r="N213" s="171">
        <v>0</v>
      </c>
      <c r="O213" s="171">
        <f>ROUND(E213*N213,2)</f>
        <v>0</v>
      </c>
      <c r="P213" s="171">
        <v>0</v>
      </c>
      <c r="Q213" s="171">
        <f>ROUND(E213*P213,2)</f>
        <v>0</v>
      </c>
      <c r="R213" s="173" t="s">
        <v>553</v>
      </c>
      <c r="S213" s="173" t="s">
        <v>266</v>
      </c>
      <c r="T213" s="174" t="s">
        <v>266</v>
      </c>
      <c r="U213" s="156">
        <v>0</v>
      </c>
      <c r="V213" s="156">
        <f>ROUND(E213*U213,2)</f>
        <v>0</v>
      </c>
      <c r="W213" s="156"/>
      <c r="X213" s="156" t="s">
        <v>253</v>
      </c>
      <c r="Y213" s="156" t="s">
        <v>182</v>
      </c>
      <c r="Z213" s="146"/>
      <c r="AA213" s="146"/>
      <c r="AB213" s="146"/>
      <c r="AC213" s="146"/>
      <c r="AD213" s="146"/>
      <c r="AE213" s="146"/>
      <c r="AF213" s="146"/>
      <c r="AG213" s="146" t="s">
        <v>254</v>
      </c>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row>
    <row r="214" spans="1:60" outlineLevel="2" x14ac:dyDescent="0.25">
      <c r="A214" s="153"/>
      <c r="B214" s="154"/>
      <c r="C214" s="191" t="s">
        <v>1519</v>
      </c>
      <c r="D214" s="189"/>
      <c r="E214" s="190">
        <v>31.393999999999998</v>
      </c>
      <c r="F214" s="156"/>
      <c r="G214" s="156"/>
      <c r="H214" s="156"/>
      <c r="I214" s="156"/>
      <c r="J214" s="156"/>
      <c r="K214" s="156"/>
      <c r="L214" s="156"/>
      <c r="M214" s="156"/>
      <c r="N214" s="155"/>
      <c r="O214" s="155"/>
      <c r="P214" s="155"/>
      <c r="Q214" s="155"/>
      <c r="R214" s="156"/>
      <c r="S214" s="156"/>
      <c r="T214" s="156"/>
      <c r="U214" s="156"/>
      <c r="V214" s="156"/>
      <c r="W214" s="156"/>
      <c r="X214" s="156"/>
      <c r="Y214" s="156"/>
      <c r="Z214" s="146"/>
      <c r="AA214" s="146"/>
      <c r="AB214" s="146"/>
      <c r="AC214" s="146"/>
      <c r="AD214" s="146"/>
      <c r="AE214" s="146"/>
      <c r="AF214" s="146"/>
      <c r="AG214" s="146" t="s">
        <v>271</v>
      </c>
      <c r="AH214" s="146">
        <v>0</v>
      </c>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row>
    <row r="215" spans="1:60" outlineLevel="1" x14ac:dyDescent="0.25">
      <c r="A215" s="168">
        <v>52</v>
      </c>
      <c r="B215" s="169" t="s">
        <v>558</v>
      </c>
      <c r="C215" s="184" t="s">
        <v>1520</v>
      </c>
      <c r="D215" s="170" t="s">
        <v>298</v>
      </c>
      <c r="E215" s="171">
        <v>2.4636</v>
      </c>
      <c r="F215" s="172"/>
      <c r="G215" s="173">
        <f>ROUND(E215*F215,2)</f>
        <v>0</v>
      </c>
      <c r="H215" s="172"/>
      <c r="I215" s="173">
        <f>ROUND(E215*H215,2)</f>
        <v>0</v>
      </c>
      <c r="J215" s="172"/>
      <c r="K215" s="173">
        <f>ROUND(E215*J215,2)</f>
        <v>0</v>
      </c>
      <c r="L215" s="173">
        <v>21</v>
      </c>
      <c r="M215" s="173">
        <f>G215*(1+L215/100)</f>
        <v>0</v>
      </c>
      <c r="N215" s="171">
        <v>0</v>
      </c>
      <c r="O215" s="171">
        <f>ROUND(E215*N215,2)</f>
        <v>0</v>
      </c>
      <c r="P215" s="171">
        <v>0</v>
      </c>
      <c r="Q215" s="171">
        <f>ROUND(E215*P215,2)</f>
        <v>0</v>
      </c>
      <c r="R215" s="173" t="s">
        <v>553</v>
      </c>
      <c r="S215" s="173" t="s">
        <v>266</v>
      </c>
      <c r="T215" s="174" t="s">
        <v>266</v>
      </c>
      <c r="U215" s="156">
        <v>0</v>
      </c>
      <c r="V215" s="156">
        <f>ROUND(E215*U215,2)</f>
        <v>0</v>
      </c>
      <c r="W215" s="156"/>
      <c r="X215" s="156" t="s">
        <v>253</v>
      </c>
      <c r="Y215" s="156" t="s">
        <v>182</v>
      </c>
      <c r="Z215" s="146"/>
      <c r="AA215" s="146"/>
      <c r="AB215" s="146"/>
      <c r="AC215" s="146"/>
      <c r="AD215" s="146"/>
      <c r="AE215" s="146"/>
      <c r="AF215" s="146"/>
      <c r="AG215" s="146" t="s">
        <v>254</v>
      </c>
      <c r="AH215" s="146"/>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row>
    <row r="216" spans="1:60" outlineLevel="2" x14ac:dyDescent="0.25">
      <c r="A216" s="153"/>
      <c r="B216" s="154"/>
      <c r="C216" s="191" t="s">
        <v>1521</v>
      </c>
      <c r="D216" s="189"/>
      <c r="E216" s="190">
        <v>2.16</v>
      </c>
      <c r="F216" s="156"/>
      <c r="G216" s="156"/>
      <c r="H216" s="156"/>
      <c r="I216" s="156"/>
      <c r="J216" s="156"/>
      <c r="K216" s="156"/>
      <c r="L216" s="156"/>
      <c r="M216" s="156"/>
      <c r="N216" s="155"/>
      <c r="O216" s="155"/>
      <c r="P216" s="155"/>
      <c r="Q216" s="155"/>
      <c r="R216" s="156"/>
      <c r="S216" s="156"/>
      <c r="T216" s="156"/>
      <c r="U216" s="156"/>
      <c r="V216" s="156"/>
      <c r="W216" s="156"/>
      <c r="X216" s="156"/>
      <c r="Y216" s="156"/>
      <c r="Z216" s="146"/>
      <c r="AA216" s="146"/>
      <c r="AB216" s="146"/>
      <c r="AC216" s="146"/>
      <c r="AD216" s="146"/>
      <c r="AE216" s="146"/>
      <c r="AF216" s="146"/>
      <c r="AG216" s="146" t="s">
        <v>271</v>
      </c>
      <c r="AH216" s="146">
        <v>0</v>
      </c>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row>
    <row r="217" spans="1:60" outlineLevel="3" x14ac:dyDescent="0.25">
      <c r="A217" s="153"/>
      <c r="B217" s="154"/>
      <c r="C217" s="191" t="s">
        <v>1522</v>
      </c>
      <c r="D217" s="189"/>
      <c r="E217" s="190">
        <v>0.30359999999999998</v>
      </c>
      <c r="F217" s="156"/>
      <c r="G217" s="156"/>
      <c r="H217" s="156"/>
      <c r="I217" s="156"/>
      <c r="J217" s="156"/>
      <c r="K217" s="156"/>
      <c r="L217" s="156"/>
      <c r="M217" s="156"/>
      <c r="N217" s="155"/>
      <c r="O217" s="155"/>
      <c r="P217" s="155"/>
      <c r="Q217" s="155"/>
      <c r="R217" s="156"/>
      <c r="S217" s="156"/>
      <c r="T217" s="156"/>
      <c r="U217" s="156"/>
      <c r="V217" s="156"/>
      <c r="W217" s="156"/>
      <c r="X217" s="156"/>
      <c r="Y217" s="156"/>
      <c r="Z217" s="146"/>
      <c r="AA217" s="146"/>
      <c r="AB217" s="146"/>
      <c r="AC217" s="146"/>
      <c r="AD217" s="146"/>
      <c r="AE217" s="146"/>
      <c r="AF217" s="146"/>
      <c r="AG217" s="146" t="s">
        <v>271</v>
      </c>
      <c r="AH217" s="146">
        <v>0</v>
      </c>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row>
    <row r="218" spans="1:60" x14ac:dyDescent="0.25">
      <c r="A218" s="161" t="s">
        <v>174</v>
      </c>
      <c r="B218" s="162" t="s">
        <v>115</v>
      </c>
      <c r="C218" s="183" t="s">
        <v>116</v>
      </c>
      <c r="D218" s="163"/>
      <c r="E218" s="164"/>
      <c r="F218" s="165"/>
      <c r="G218" s="165">
        <f>SUMIF(AG219:AG219,"&lt;&gt;NOR",G219:G219)</f>
        <v>0</v>
      </c>
      <c r="H218" s="165"/>
      <c r="I218" s="165">
        <f>SUM(I219:I219)</f>
        <v>0</v>
      </c>
      <c r="J218" s="165"/>
      <c r="K218" s="165">
        <f>SUM(K219:K219)</f>
        <v>0</v>
      </c>
      <c r="L218" s="165"/>
      <c r="M218" s="165">
        <f>SUM(M219:M219)</f>
        <v>0</v>
      </c>
      <c r="N218" s="164"/>
      <c r="O218" s="164">
        <f>SUM(O219:O219)</f>
        <v>0</v>
      </c>
      <c r="P218" s="164"/>
      <c r="Q218" s="164">
        <f>SUM(Q219:Q219)</f>
        <v>0</v>
      </c>
      <c r="R218" s="165"/>
      <c r="S218" s="165"/>
      <c r="T218" s="166"/>
      <c r="U218" s="160"/>
      <c r="V218" s="160">
        <f>SUM(V219:V219)</f>
        <v>159.11000000000001</v>
      </c>
      <c r="W218" s="160"/>
      <c r="X218" s="160"/>
      <c r="Y218" s="160"/>
      <c r="AG218" t="s">
        <v>175</v>
      </c>
    </row>
    <row r="219" spans="1:60" ht="20.399999999999999" outlineLevel="1" x14ac:dyDescent="0.25">
      <c r="A219" s="175">
        <v>53</v>
      </c>
      <c r="B219" s="176" t="s">
        <v>1523</v>
      </c>
      <c r="C219" s="185" t="s">
        <v>1524</v>
      </c>
      <c r="D219" s="177" t="s">
        <v>298</v>
      </c>
      <c r="E219" s="178">
        <v>157.06647000000001</v>
      </c>
      <c r="F219" s="179"/>
      <c r="G219" s="180">
        <f>ROUND(E219*F219,2)</f>
        <v>0</v>
      </c>
      <c r="H219" s="179"/>
      <c r="I219" s="180">
        <f>ROUND(E219*H219,2)</f>
        <v>0</v>
      </c>
      <c r="J219" s="179"/>
      <c r="K219" s="180">
        <f>ROUND(E219*J219,2)</f>
        <v>0</v>
      </c>
      <c r="L219" s="180">
        <v>21</v>
      </c>
      <c r="M219" s="180">
        <f>G219*(1+L219/100)</f>
        <v>0</v>
      </c>
      <c r="N219" s="178">
        <v>0</v>
      </c>
      <c r="O219" s="178">
        <f>ROUND(E219*N219,2)</f>
        <v>0</v>
      </c>
      <c r="P219" s="178">
        <v>0</v>
      </c>
      <c r="Q219" s="178">
        <f>ROUND(E219*P219,2)</f>
        <v>0</v>
      </c>
      <c r="R219" s="180" t="s">
        <v>1525</v>
      </c>
      <c r="S219" s="180" t="s">
        <v>266</v>
      </c>
      <c r="T219" s="181" t="s">
        <v>266</v>
      </c>
      <c r="U219" s="156">
        <v>1.0129999999999999</v>
      </c>
      <c r="V219" s="156">
        <f>ROUND(E219*U219,2)</f>
        <v>159.11000000000001</v>
      </c>
      <c r="W219" s="156"/>
      <c r="X219" s="156" t="s">
        <v>299</v>
      </c>
      <c r="Y219" s="156" t="s">
        <v>182</v>
      </c>
      <c r="Z219" s="146"/>
      <c r="AA219" s="146"/>
      <c r="AB219" s="146"/>
      <c r="AC219" s="146"/>
      <c r="AD219" s="146"/>
      <c r="AE219" s="146"/>
      <c r="AF219" s="146"/>
      <c r="AG219" s="146" t="s">
        <v>300</v>
      </c>
      <c r="AH219" s="146"/>
      <c r="AI219" s="146"/>
      <c r="AJ219" s="146"/>
      <c r="AK219" s="146"/>
      <c r="AL219" s="146"/>
      <c r="AM219" s="146"/>
      <c r="AN219" s="146"/>
      <c r="AO219" s="146"/>
      <c r="AP219" s="146"/>
      <c r="AQ219" s="146"/>
      <c r="AR219" s="146"/>
      <c r="AS219" s="146"/>
      <c r="AT219" s="146"/>
      <c r="AU219" s="146"/>
      <c r="AV219" s="146"/>
      <c r="AW219" s="146"/>
      <c r="AX219" s="146"/>
      <c r="AY219" s="146"/>
      <c r="AZ219" s="146"/>
      <c r="BA219" s="146"/>
      <c r="BB219" s="146"/>
      <c r="BC219" s="146"/>
      <c r="BD219" s="146"/>
      <c r="BE219" s="146"/>
      <c r="BF219" s="146"/>
      <c r="BG219" s="146"/>
      <c r="BH219" s="146"/>
    </row>
    <row r="220" spans="1:60" x14ac:dyDescent="0.25">
      <c r="A220" s="161" t="s">
        <v>174</v>
      </c>
      <c r="B220" s="162" t="s">
        <v>130</v>
      </c>
      <c r="C220" s="183" t="s">
        <v>131</v>
      </c>
      <c r="D220" s="163"/>
      <c r="E220" s="164"/>
      <c r="F220" s="165"/>
      <c r="G220" s="165">
        <f>SUMIF(AG221:AG227,"&lt;&gt;NOR",G221:G227)</f>
        <v>0</v>
      </c>
      <c r="H220" s="165"/>
      <c r="I220" s="165">
        <f>SUM(I221:I227)</f>
        <v>0</v>
      </c>
      <c r="J220" s="165"/>
      <c r="K220" s="165">
        <f>SUM(K221:K227)</f>
        <v>0</v>
      </c>
      <c r="L220" s="165"/>
      <c r="M220" s="165">
        <f>SUM(M221:M227)</f>
        <v>0</v>
      </c>
      <c r="N220" s="164"/>
      <c r="O220" s="164">
        <f>SUM(O221:O227)</f>
        <v>1.1100000000000001</v>
      </c>
      <c r="P220" s="164"/>
      <c r="Q220" s="164">
        <f>SUM(Q221:Q227)</f>
        <v>0.09</v>
      </c>
      <c r="R220" s="165"/>
      <c r="S220" s="165"/>
      <c r="T220" s="166"/>
      <c r="U220" s="160"/>
      <c r="V220" s="160">
        <f>SUM(V221:V227)</f>
        <v>22.62</v>
      </c>
      <c r="W220" s="160"/>
      <c r="X220" s="160"/>
      <c r="Y220" s="160"/>
      <c r="AG220" t="s">
        <v>175</v>
      </c>
    </row>
    <row r="221" spans="1:60" ht="20.399999999999999" outlineLevel="1" x14ac:dyDescent="0.25">
      <c r="A221" s="168">
        <v>54</v>
      </c>
      <c r="B221" s="169" t="s">
        <v>1526</v>
      </c>
      <c r="C221" s="184" t="s">
        <v>1527</v>
      </c>
      <c r="D221" s="170" t="s">
        <v>257</v>
      </c>
      <c r="E221" s="171">
        <v>10</v>
      </c>
      <c r="F221" s="172"/>
      <c r="G221" s="173">
        <f>ROUND(E221*F221,2)</f>
        <v>0</v>
      </c>
      <c r="H221" s="172"/>
      <c r="I221" s="173">
        <f>ROUND(E221*H221,2)</f>
        <v>0</v>
      </c>
      <c r="J221" s="172"/>
      <c r="K221" s="173">
        <f>ROUND(E221*J221,2)</f>
        <v>0</v>
      </c>
      <c r="L221" s="173">
        <v>21</v>
      </c>
      <c r="M221" s="173">
        <f>G221*(1+L221/100)</f>
        <v>0</v>
      </c>
      <c r="N221" s="171">
        <v>0.1</v>
      </c>
      <c r="O221" s="171">
        <f>ROUND(E221*N221,2)</f>
        <v>1</v>
      </c>
      <c r="P221" s="171">
        <v>0</v>
      </c>
      <c r="Q221" s="171">
        <f>ROUND(E221*P221,2)</f>
        <v>0</v>
      </c>
      <c r="R221" s="173" t="s">
        <v>452</v>
      </c>
      <c r="S221" s="173" t="s">
        <v>266</v>
      </c>
      <c r="T221" s="174" t="s">
        <v>266</v>
      </c>
      <c r="U221" s="156">
        <v>0.44</v>
      </c>
      <c r="V221" s="156">
        <f>ROUND(E221*U221,2)</f>
        <v>4.4000000000000004</v>
      </c>
      <c r="W221" s="156"/>
      <c r="X221" s="156" t="s">
        <v>253</v>
      </c>
      <c r="Y221" s="156" t="s">
        <v>182</v>
      </c>
      <c r="Z221" s="146"/>
      <c r="AA221" s="146"/>
      <c r="AB221" s="146"/>
      <c r="AC221" s="146"/>
      <c r="AD221" s="146"/>
      <c r="AE221" s="146"/>
      <c r="AF221" s="146"/>
      <c r="AG221" s="146" t="s">
        <v>254</v>
      </c>
      <c r="AH221" s="146"/>
      <c r="AI221" s="146"/>
      <c r="AJ221" s="146"/>
      <c r="AK221" s="146"/>
      <c r="AL221" s="146"/>
      <c r="AM221" s="146"/>
      <c r="AN221" s="146"/>
      <c r="AO221" s="146"/>
      <c r="AP221" s="146"/>
      <c r="AQ221" s="146"/>
      <c r="AR221" s="146"/>
      <c r="AS221" s="146"/>
      <c r="AT221" s="146"/>
      <c r="AU221" s="146"/>
      <c r="AV221" s="146"/>
      <c r="AW221" s="146"/>
      <c r="AX221" s="146"/>
      <c r="AY221" s="146"/>
      <c r="AZ221" s="146"/>
      <c r="BA221" s="146"/>
      <c r="BB221" s="146"/>
      <c r="BC221" s="146"/>
      <c r="BD221" s="146"/>
      <c r="BE221" s="146"/>
      <c r="BF221" s="146"/>
      <c r="BG221" s="146"/>
      <c r="BH221" s="146"/>
    </row>
    <row r="222" spans="1:60" outlineLevel="2" x14ac:dyDescent="0.25">
      <c r="A222" s="153"/>
      <c r="B222" s="154"/>
      <c r="C222" s="524" t="s">
        <v>1528</v>
      </c>
      <c r="D222" s="525"/>
      <c r="E222" s="525"/>
      <c r="F222" s="525"/>
      <c r="G222" s="525"/>
      <c r="H222" s="156"/>
      <c r="I222" s="156"/>
      <c r="J222" s="156"/>
      <c r="K222" s="156"/>
      <c r="L222" s="156"/>
      <c r="M222" s="156"/>
      <c r="N222" s="155"/>
      <c r="O222" s="155"/>
      <c r="P222" s="155"/>
      <c r="Q222" s="155"/>
      <c r="R222" s="156"/>
      <c r="S222" s="156"/>
      <c r="T222" s="156"/>
      <c r="U222" s="156"/>
      <c r="V222" s="156"/>
      <c r="W222" s="156"/>
      <c r="X222" s="156"/>
      <c r="Y222" s="156"/>
      <c r="Z222" s="146"/>
      <c r="AA222" s="146"/>
      <c r="AB222" s="146"/>
      <c r="AC222" s="146"/>
      <c r="AD222" s="146"/>
      <c r="AE222" s="146"/>
      <c r="AF222" s="146"/>
      <c r="AG222" s="146" t="s">
        <v>275</v>
      </c>
      <c r="AH222" s="146"/>
      <c r="AI222" s="146"/>
      <c r="AJ222" s="146"/>
      <c r="AK222" s="146"/>
      <c r="AL222" s="146"/>
      <c r="AM222" s="146"/>
      <c r="AN222" s="146"/>
      <c r="AO222" s="146"/>
      <c r="AP222" s="146"/>
      <c r="AQ222" s="146"/>
      <c r="AR222" s="146"/>
      <c r="AS222" s="146"/>
      <c r="AT222" s="146"/>
      <c r="AU222" s="146"/>
      <c r="AV222" s="146"/>
      <c r="AW222" s="146"/>
      <c r="AX222" s="146"/>
      <c r="AY222" s="146"/>
      <c r="AZ222" s="146"/>
      <c r="BA222" s="146"/>
      <c r="BB222" s="146"/>
      <c r="BC222" s="146"/>
      <c r="BD222" s="146"/>
      <c r="BE222" s="146"/>
      <c r="BF222" s="146"/>
      <c r="BG222" s="146"/>
      <c r="BH222" s="146"/>
    </row>
    <row r="223" spans="1:60" ht="20.399999999999999" outlineLevel="1" x14ac:dyDescent="0.25">
      <c r="A223" s="168">
        <v>55</v>
      </c>
      <c r="B223" s="169" t="s">
        <v>1529</v>
      </c>
      <c r="C223" s="184" t="s">
        <v>1530</v>
      </c>
      <c r="D223" s="170" t="s">
        <v>283</v>
      </c>
      <c r="E223" s="171">
        <v>36</v>
      </c>
      <c r="F223" s="172"/>
      <c r="G223" s="173">
        <f>ROUND(E223*F223,2)</f>
        <v>0</v>
      </c>
      <c r="H223" s="172"/>
      <c r="I223" s="173">
        <f>ROUND(E223*H223,2)</f>
        <v>0</v>
      </c>
      <c r="J223" s="172"/>
      <c r="K223" s="173">
        <f>ROUND(E223*J223,2)</f>
        <v>0</v>
      </c>
      <c r="L223" s="173">
        <v>21</v>
      </c>
      <c r="M223" s="173">
        <f>G223*(1+L223/100)</f>
        <v>0</v>
      </c>
      <c r="N223" s="171">
        <v>1.48E-3</v>
      </c>
      <c r="O223" s="171">
        <f>ROUND(E223*N223,2)</f>
        <v>0.05</v>
      </c>
      <c r="P223" s="171">
        <v>0</v>
      </c>
      <c r="Q223" s="171">
        <f>ROUND(E223*P223,2)</f>
        <v>0</v>
      </c>
      <c r="R223" s="173" t="s">
        <v>1025</v>
      </c>
      <c r="S223" s="173" t="s">
        <v>266</v>
      </c>
      <c r="T223" s="174" t="s">
        <v>266</v>
      </c>
      <c r="U223" s="156">
        <v>0.3</v>
      </c>
      <c r="V223" s="156">
        <f>ROUND(E223*U223,2)</f>
        <v>10.8</v>
      </c>
      <c r="W223" s="156"/>
      <c r="X223" s="156" t="s">
        <v>253</v>
      </c>
      <c r="Y223" s="156" t="s">
        <v>182</v>
      </c>
      <c r="Z223" s="146"/>
      <c r="AA223" s="146"/>
      <c r="AB223" s="146"/>
      <c r="AC223" s="146"/>
      <c r="AD223" s="146"/>
      <c r="AE223" s="146"/>
      <c r="AF223" s="146"/>
      <c r="AG223" s="146" t="s">
        <v>254</v>
      </c>
      <c r="AH223" s="146"/>
      <c r="AI223" s="146"/>
      <c r="AJ223" s="146"/>
      <c r="AK223" s="146"/>
      <c r="AL223" s="146"/>
      <c r="AM223" s="146"/>
      <c r="AN223" s="146"/>
      <c r="AO223" s="146"/>
      <c r="AP223" s="146"/>
      <c r="AQ223" s="146"/>
      <c r="AR223" s="146"/>
      <c r="AS223" s="146"/>
      <c r="AT223" s="146"/>
      <c r="AU223" s="146"/>
      <c r="AV223" s="146"/>
      <c r="AW223" s="146"/>
      <c r="AX223" s="146"/>
      <c r="AY223" s="146"/>
      <c r="AZ223" s="146"/>
      <c r="BA223" s="146"/>
      <c r="BB223" s="146"/>
      <c r="BC223" s="146"/>
      <c r="BD223" s="146"/>
      <c r="BE223" s="146"/>
      <c r="BF223" s="146"/>
      <c r="BG223" s="146"/>
      <c r="BH223" s="146"/>
    </row>
    <row r="224" spans="1:60" outlineLevel="2" x14ac:dyDescent="0.25">
      <c r="A224" s="153"/>
      <c r="B224" s="154"/>
      <c r="C224" s="191" t="s">
        <v>1531</v>
      </c>
      <c r="D224" s="189"/>
      <c r="E224" s="190">
        <v>36</v>
      </c>
      <c r="F224" s="156"/>
      <c r="G224" s="156"/>
      <c r="H224" s="156"/>
      <c r="I224" s="156"/>
      <c r="J224" s="156"/>
      <c r="K224" s="156"/>
      <c r="L224" s="156"/>
      <c r="M224" s="156"/>
      <c r="N224" s="155"/>
      <c r="O224" s="155"/>
      <c r="P224" s="155"/>
      <c r="Q224" s="155"/>
      <c r="R224" s="156"/>
      <c r="S224" s="156"/>
      <c r="T224" s="156"/>
      <c r="U224" s="156"/>
      <c r="V224" s="156"/>
      <c r="W224" s="156"/>
      <c r="X224" s="156"/>
      <c r="Y224" s="156"/>
      <c r="Z224" s="146"/>
      <c r="AA224" s="146"/>
      <c r="AB224" s="146"/>
      <c r="AC224" s="146"/>
      <c r="AD224" s="146"/>
      <c r="AE224" s="146"/>
      <c r="AF224" s="146"/>
      <c r="AG224" s="146" t="s">
        <v>271</v>
      </c>
      <c r="AH224" s="146">
        <v>0</v>
      </c>
      <c r="AI224" s="146"/>
      <c r="AJ224" s="146"/>
      <c r="AK224" s="146"/>
      <c r="AL224" s="146"/>
      <c r="AM224" s="146"/>
      <c r="AN224" s="146"/>
      <c r="AO224" s="146"/>
      <c r="AP224" s="146"/>
      <c r="AQ224" s="146"/>
      <c r="AR224" s="146"/>
      <c r="AS224" s="146"/>
      <c r="AT224" s="146"/>
      <c r="AU224" s="146"/>
      <c r="AV224" s="146"/>
      <c r="AW224" s="146"/>
      <c r="AX224" s="146"/>
      <c r="AY224" s="146"/>
      <c r="AZ224" s="146"/>
      <c r="BA224" s="146"/>
      <c r="BB224" s="146"/>
      <c r="BC224" s="146"/>
      <c r="BD224" s="146"/>
      <c r="BE224" s="146"/>
      <c r="BF224" s="146"/>
      <c r="BG224" s="146"/>
      <c r="BH224" s="146"/>
    </row>
    <row r="225" spans="1:60" outlineLevel="1" x14ac:dyDescent="0.25">
      <c r="A225" s="168">
        <v>56</v>
      </c>
      <c r="B225" s="169" t="s">
        <v>1532</v>
      </c>
      <c r="C225" s="184" t="s">
        <v>1533</v>
      </c>
      <c r="D225" s="170" t="s">
        <v>283</v>
      </c>
      <c r="E225" s="171">
        <v>36</v>
      </c>
      <c r="F225" s="172"/>
      <c r="G225" s="173">
        <f>ROUND(E225*F225,2)</f>
        <v>0</v>
      </c>
      <c r="H225" s="172"/>
      <c r="I225" s="173">
        <f>ROUND(E225*H225,2)</f>
        <v>0</v>
      </c>
      <c r="J225" s="172"/>
      <c r="K225" s="173">
        <f>ROUND(E225*J225,2)</f>
        <v>0</v>
      </c>
      <c r="L225" s="173">
        <v>21</v>
      </c>
      <c r="M225" s="173">
        <f>G225*(1+L225/100)</f>
        <v>0</v>
      </c>
      <c r="N225" s="171">
        <v>0</v>
      </c>
      <c r="O225" s="171">
        <f>ROUND(E225*N225,2)</f>
        <v>0</v>
      </c>
      <c r="P225" s="171">
        <v>2.48E-3</v>
      </c>
      <c r="Q225" s="171">
        <f>ROUND(E225*P225,2)</f>
        <v>0.09</v>
      </c>
      <c r="R225" s="173" t="s">
        <v>1025</v>
      </c>
      <c r="S225" s="173" t="s">
        <v>266</v>
      </c>
      <c r="T225" s="174" t="s">
        <v>266</v>
      </c>
      <c r="U225" s="156">
        <v>0.20599999999999999</v>
      </c>
      <c r="V225" s="156">
        <f>ROUND(E225*U225,2)</f>
        <v>7.42</v>
      </c>
      <c r="W225" s="156"/>
      <c r="X225" s="156" t="s">
        <v>253</v>
      </c>
      <c r="Y225" s="156" t="s">
        <v>182</v>
      </c>
      <c r="Z225" s="146"/>
      <c r="AA225" s="146"/>
      <c r="AB225" s="146"/>
      <c r="AC225" s="146"/>
      <c r="AD225" s="146"/>
      <c r="AE225" s="146"/>
      <c r="AF225" s="146"/>
      <c r="AG225" s="146" t="s">
        <v>254</v>
      </c>
      <c r="AH225" s="146"/>
      <c r="AI225" s="146"/>
      <c r="AJ225" s="146"/>
      <c r="AK225" s="146"/>
      <c r="AL225" s="146"/>
      <c r="AM225" s="146"/>
      <c r="AN225" s="146"/>
      <c r="AO225" s="146"/>
      <c r="AP225" s="146"/>
      <c r="AQ225" s="146"/>
      <c r="AR225" s="146"/>
      <c r="AS225" s="146"/>
      <c r="AT225" s="146"/>
      <c r="AU225" s="146"/>
      <c r="AV225" s="146"/>
      <c r="AW225" s="146"/>
      <c r="AX225" s="146"/>
      <c r="AY225" s="146"/>
      <c r="AZ225" s="146"/>
      <c r="BA225" s="146"/>
      <c r="BB225" s="146"/>
      <c r="BC225" s="146"/>
      <c r="BD225" s="146"/>
      <c r="BE225" s="146"/>
      <c r="BF225" s="146"/>
      <c r="BG225" s="146"/>
      <c r="BH225" s="146"/>
    </row>
    <row r="226" spans="1:60" outlineLevel="2" x14ac:dyDescent="0.25">
      <c r="A226" s="153"/>
      <c r="B226" s="154"/>
      <c r="C226" s="191" t="s">
        <v>1531</v>
      </c>
      <c r="D226" s="189"/>
      <c r="E226" s="190">
        <v>36</v>
      </c>
      <c r="F226" s="156"/>
      <c r="G226" s="156"/>
      <c r="H226" s="156"/>
      <c r="I226" s="156"/>
      <c r="J226" s="156"/>
      <c r="K226" s="156"/>
      <c r="L226" s="156"/>
      <c r="M226" s="156"/>
      <c r="N226" s="155"/>
      <c r="O226" s="155"/>
      <c r="P226" s="155"/>
      <c r="Q226" s="155"/>
      <c r="R226" s="156"/>
      <c r="S226" s="156"/>
      <c r="T226" s="156"/>
      <c r="U226" s="156"/>
      <c r="V226" s="156"/>
      <c r="W226" s="156"/>
      <c r="X226" s="156"/>
      <c r="Y226" s="156"/>
      <c r="Z226" s="146"/>
      <c r="AA226" s="146"/>
      <c r="AB226" s="146"/>
      <c r="AC226" s="146"/>
      <c r="AD226" s="146"/>
      <c r="AE226" s="146"/>
      <c r="AF226" s="146"/>
      <c r="AG226" s="146" t="s">
        <v>271</v>
      </c>
      <c r="AH226" s="146">
        <v>0</v>
      </c>
      <c r="AI226" s="146"/>
      <c r="AJ226" s="146"/>
      <c r="AK226" s="146"/>
      <c r="AL226" s="146"/>
      <c r="AM226" s="146"/>
      <c r="AN226" s="146"/>
      <c r="AO226" s="146"/>
      <c r="AP226" s="146"/>
      <c r="AQ226" s="146"/>
      <c r="AR226" s="146"/>
      <c r="AS226" s="146"/>
      <c r="AT226" s="146"/>
      <c r="AU226" s="146"/>
      <c r="AV226" s="146"/>
      <c r="AW226" s="146"/>
      <c r="AX226" s="146"/>
      <c r="AY226" s="146"/>
      <c r="AZ226" s="146"/>
      <c r="BA226" s="146"/>
      <c r="BB226" s="146"/>
      <c r="BC226" s="146"/>
      <c r="BD226" s="146"/>
      <c r="BE226" s="146"/>
      <c r="BF226" s="146"/>
      <c r="BG226" s="146"/>
      <c r="BH226" s="146"/>
    </row>
    <row r="227" spans="1:60" outlineLevel="1" x14ac:dyDescent="0.25">
      <c r="A227" s="175">
        <v>57</v>
      </c>
      <c r="B227" s="176" t="s">
        <v>1534</v>
      </c>
      <c r="C227" s="185" t="s">
        <v>1535</v>
      </c>
      <c r="D227" s="177" t="s">
        <v>257</v>
      </c>
      <c r="E227" s="178">
        <v>10</v>
      </c>
      <c r="F227" s="179"/>
      <c r="G227" s="180">
        <f>ROUND(E227*F227,2)</f>
        <v>0</v>
      </c>
      <c r="H227" s="179"/>
      <c r="I227" s="180">
        <f>ROUND(E227*H227,2)</f>
        <v>0</v>
      </c>
      <c r="J227" s="179"/>
      <c r="K227" s="180">
        <f>ROUND(E227*J227,2)</f>
        <v>0</v>
      </c>
      <c r="L227" s="180">
        <v>21</v>
      </c>
      <c r="M227" s="180">
        <f>G227*(1+L227/100)</f>
        <v>0</v>
      </c>
      <c r="N227" s="178">
        <v>6.0000000000000001E-3</v>
      </c>
      <c r="O227" s="178">
        <f>ROUND(E227*N227,2)</f>
        <v>0.06</v>
      </c>
      <c r="P227" s="178">
        <v>0</v>
      </c>
      <c r="Q227" s="178">
        <f>ROUND(E227*P227,2)</f>
        <v>0</v>
      </c>
      <c r="R227" s="180" t="s">
        <v>477</v>
      </c>
      <c r="S227" s="180" t="s">
        <v>266</v>
      </c>
      <c r="T227" s="181" t="s">
        <v>266</v>
      </c>
      <c r="U227" s="156">
        <v>0</v>
      </c>
      <c r="V227" s="156">
        <f>ROUND(E227*U227,2)</f>
        <v>0</v>
      </c>
      <c r="W227" s="156"/>
      <c r="X227" s="156" t="s">
        <v>478</v>
      </c>
      <c r="Y227" s="156" t="s">
        <v>182</v>
      </c>
      <c r="Z227" s="146"/>
      <c r="AA227" s="146"/>
      <c r="AB227" s="146"/>
      <c r="AC227" s="146"/>
      <c r="AD227" s="146"/>
      <c r="AE227" s="146"/>
      <c r="AF227" s="146"/>
      <c r="AG227" s="146" t="s">
        <v>672</v>
      </c>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row>
    <row r="228" spans="1:60" x14ac:dyDescent="0.25">
      <c r="A228" s="161" t="s">
        <v>174</v>
      </c>
      <c r="B228" s="162" t="s">
        <v>132</v>
      </c>
      <c r="C228" s="183" t="s">
        <v>133</v>
      </c>
      <c r="D228" s="163"/>
      <c r="E228" s="164"/>
      <c r="F228" s="165"/>
      <c r="G228" s="165">
        <f>SUMIF(AG229:AG235,"&lt;&gt;NOR",G229:G235)</f>
        <v>0</v>
      </c>
      <c r="H228" s="165"/>
      <c r="I228" s="165">
        <f>SUM(I229:I235)</f>
        <v>0</v>
      </c>
      <c r="J228" s="165"/>
      <c r="K228" s="165">
        <f>SUM(K229:K235)</f>
        <v>0</v>
      </c>
      <c r="L228" s="165"/>
      <c r="M228" s="165">
        <f>SUM(M229:M235)</f>
        <v>0</v>
      </c>
      <c r="N228" s="164"/>
      <c r="O228" s="164">
        <f>SUM(O229:O235)</f>
        <v>0.02</v>
      </c>
      <c r="P228" s="164"/>
      <c r="Q228" s="164">
        <f>SUM(Q229:Q235)</f>
        <v>0</v>
      </c>
      <c r="R228" s="165"/>
      <c r="S228" s="165"/>
      <c r="T228" s="166"/>
      <c r="U228" s="160"/>
      <c r="V228" s="160">
        <f>SUM(V229:V235)</f>
        <v>5.6</v>
      </c>
      <c r="W228" s="160"/>
      <c r="X228" s="160"/>
      <c r="Y228" s="160"/>
      <c r="AG228" t="s">
        <v>175</v>
      </c>
    </row>
    <row r="229" spans="1:60" outlineLevel="1" x14ac:dyDescent="0.25">
      <c r="A229" s="168">
        <v>58</v>
      </c>
      <c r="B229" s="169" t="s">
        <v>308</v>
      </c>
      <c r="C229" s="184" t="s">
        <v>309</v>
      </c>
      <c r="D229" s="170" t="s">
        <v>264</v>
      </c>
      <c r="E229" s="171">
        <v>35</v>
      </c>
      <c r="F229" s="172"/>
      <c r="G229" s="173">
        <f>ROUND(E229*F229,2)</f>
        <v>0</v>
      </c>
      <c r="H229" s="172"/>
      <c r="I229" s="173">
        <f>ROUND(E229*H229,2)</f>
        <v>0</v>
      </c>
      <c r="J229" s="172"/>
      <c r="K229" s="173">
        <f>ROUND(E229*J229,2)</f>
        <v>0</v>
      </c>
      <c r="L229" s="173">
        <v>21</v>
      </c>
      <c r="M229" s="173">
        <f>G229*(1+L229/100)</f>
        <v>0</v>
      </c>
      <c r="N229" s="171">
        <v>4.0000000000000002E-4</v>
      </c>
      <c r="O229" s="171">
        <f>ROUND(E229*N229,2)</f>
        <v>0.01</v>
      </c>
      <c r="P229" s="171">
        <v>0</v>
      </c>
      <c r="Q229" s="171">
        <f>ROUND(E229*P229,2)</f>
        <v>0</v>
      </c>
      <c r="R229" s="173" t="s">
        <v>310</v>
      </c>
      <c r="S229" s="173" t="s">
        <v>266</v>
      </c>
      <c r="T229" s="174" t="s">
        <v>266</v>
      </c>
      <c r="U229" s="156">
        <v>0.06</v>
      </c>
      <c r="V229" s="156">
        <f>ROUND(E229*U229,2)</f>
        <v>2.1</v>
      </c>
      <c r="W229" s="156"/>
      <c r="X229" s="156" t="s">
        <v>253</v>
      </c>
      <c r="Y229" s="156" t="s">
        <v>182</v>
      </c>
      <c r="Z229" s="146"/>
      <c r="AA229" s="146"/>
      <c r="AB229" s="146"/>
      <c r="AC229" s="146"/>
      <c r="AD229" s="146"/>
      <c r="AE229" s="146"/>
      <c r="AF229" s="146"/>
      <c r="AG229" s="146" t="s">
        <v>267</v>
      </c>
      <c r="AH229" s="146"/>
      <c r="AI229" s="146"/>
      <c r="AJ229" s="146"/>
      <c r="AK229" s="146"/>
      <c r="AL229" s="146"/>
      <c r="AM229" s="146"/>
      <c r="AN229" s="146"/>
      <c r="AO229" s="146"/>
      <c r="AP229" s="146"/>
      <c r="AQ229" s="146"/>
      <c r="AR229" s="146"/>
      <c r="AS229" s="146"/>
      <c r="AT229" s="146"/>
      <c r="AU229" s="146"/>
      <c r="AV229" s="146"/>
      <c r="AW229" s="146"/>
      <c r="AX229" s="146"/>
      <c r="AY229" s="146"/>
      <c r="AZ229" s="146"/>
      <c r="BA229" s="146"/>
      <c r="BB229" s="146"/>
      <c r="BC229" s="146"/>
      <c r="BD229" s="146"/>
      <c r="BE229" s="146"/>
      <c r="BF229" s="146"/>
      <c r="BG229" s="146"/>
      <c r="BH229" s="146"/>
    </row>
    <row r="230" spans="1:60" outlineLevel="2" x14ac:dyDescent="0.25">
      <c r="A230" s="153"/>
      <c r="B230" s="154"/>
      <c r="C230" s="191" t="s">
        <v>1536</v>
      </c>
      <c r="D230" s="189"/>
      <c r="E230" s="190">
        <v>20</v>
      </c>
      <c r="F230" s="156"/>
      <c r="G230" s="156"/>
      <c r="H230" s="156"/>
      <c r="I230" s="156"/>
      <c r="J230" s="156"/>
      <c r="K230" s="156"/>
      <c r="L230" s="156"/>
      <c r="M230" s="156"/>
      <c r="N230" s="155"/>
      <c r="O230" s="155"/>
      <c r="P230" s="155"/>
      <c r="Q230" s="155"/>
      <c r="R230" s="156"/>
      <c r="S230" s="156"/>
      <c r="T230" s="156"/>
      <c r="U230" s="156"/>
      <c r="V230" s="156"/>
      <c r="W230" s="156"/>
      <c r="X230" s="156"/>
      <c r="Y230" s="156"/>
      <c r="Z230" s="146"/>
      <c r="AA230" s="146"/>
      <c r="AB230" s="146"/>
      <c r="AC230" s="146"/>
      <c r="AD230" s="146"/>
      <c r="AE230" s="146"/>
      <c r="AF230" s="146"/>
      <c r="AG230" s="146" t="s">
        <v>271</v>
      </c>
      <c r="AH230" s="146">
        <v>0</v>
      </c>
      <c r="AI230" s="146"/>
      <c r="AJ230" s="146"/>
      <c r="AK230" s="146"/>
      <c r="AL230" s="146"/>
      <c r="AM230" s="146"/>
      <c r="AN230" s="146"/>
      <c r="AO230" s="146"/>
      <c r="AP230" s="146"/>
      <c r="AQ230" s="146"/>
      <c r="AR230" s="146"/>
      <c r="AS230" s="146"/>
      <c r="AT230" s="146"/>
      <c r="AU230" s="146"/>
      <c r="AV230" s="146"/>
      <c r="AW230" s="146"/>
      <c r="AX230" s="146"/>
      <c r="AY230" s="146"/>
      <c r="AZ230" s="146"/>
      <c r="BA230" s="146"/>
      <c r="BB230" s="146"/>
      <c r="BC230" s="146"/>
      <c r="BD230" s="146"/>
      <c r="BE230" s="146"/>
      <c r="BF230" s="146"/>
      <c r="BG230" s="146"/>
      <c r="BH230" s="146"/>
    </row>
    <row r="231" spans="1:60" outlineLevel="3" x14ac:dyDescent="0.25">
      <c r="A231" s="153"/>
      <c r="B231" s="154"/>
      <c r="C231" s="191" t="s">
        <v>1537</v>
      </c>
      <c r="D231" s="189"/>
      <c r="E231" s="190">
        <v>15</v>
      </c>
      <c r="F231" s="156"/>
      <c r="G231" s="156"/>
      <c r="H231" s="156"/>
      <c r="I231" s="156"/>
      <c r="J231" s="156"/>
      <c r="K231" s="156"/>
      <c r="L231" s="156"/>
      <c r="M231" s="156"/>
      <c r="N231" s="155"/>
      <c r="O231" s="155"/>
      <c r="P231" s="155"/>
      <c r="Q231" s="155"/>
      <c r="R231" s="156"/>
      <c r="S231" s="156"/>
      <c r="T231" s="156"/>
      <c r="U231" s="156"/>
      <c r="V231" s="156"/>
      <c r="W231" s="156"/>
      <c r="X231" s="156"/>
      <c r="Y231" s="156"/>
      <c r="Z231" s="146"/>
      <c r="AA231" s="146"/>
      <c r="AB231" s="146"/>
      <c r="AC231" s="146"/>
      <c r="AD231" s="146"/>
      <c r="AE231" s="146"/>
      <c r="AF231" s="146"/>
      <c r="AG231" s="146" t="s">
        <v>271</v>
      </c>
      <c r="AH231" s="146">
        <v>0</v>
      </c>
      <c r="AI231" s="146"/>
      <c r="AJ231" s="146"/>
      <c r="AK231" s="146"/>
      <c r="AL231" s="146"/>
      <c r="AM231" s="146"/>
      <c r="AN231" s="146"/>
      <c r="AO231" s="146"/>
      <c r="AP231" s="146"/>
      <c r="AQ231" s="146"/>
      <c r="AR231" s="146"/>
      <c r="AS231" s="146"/>
      <c r="AT231" s="146"/>
      <c r="AU231" s="146"/>
      <c r="AV231" s="146"/>
      <c r="AW231" s="146"/>
      <c r="AX231" s="146"/>
      <c r="AY231" s="146"/>
      <c r="AZ231" s="146"/>
      <c r="BA231" s="146"/>
      <c r="BB231" s="146"/>
      <c r="BC231" s="146"/>
      <c r="BD231" s="146"/>
      <c r="BE231" s="146"/>
      <c r="BF231" s="146"/>
      <c r="BG231" s="146"/>
      <c r="BH231" s="146"/>
    </row>
    <row r="232" spans="1:60" outlineLevel="1" x14ac:dyDescent="0.25">
      <c r="A232" s="168">
        <v>59</v>
      </c>
      <c r="B232" s="169" t="s">
        <v>311</v>
      </c>
      <c r="C232" s="184" t="s">
        <v>312</v>
      </c>
      <c r="D232" s="170" t="s">
        <v>264</v>
      </c>
      <c r="E232" s="171">
        <v>35</v>
      </c>
      <c r="F232" s="172"/>
      <c r="G232" s="173">
        <f>ROUND(E232*F232,2)</f>
        <v>0</v>
      </c>
      <c r="H232" s="172"/>
      <c r="I232" s="173">
        <f>ROUND(E232*H232,2)</f>
        <v>0</v>
      </c>
      <c r="J232" s="172"/>
      <c r="K232" s="173">
        <f>ROUND(E232*J232,2)</f>
        <v>0</v>
      </c>
      <c r="L232" s="173">
        <v>21</v>
      </c>
      <c r="M232" s="173">
        <f>G232*(1+L232/100)</f>
        <v>0</v>
      </c>
      <c r="N232" s="171">
        <v>2.2000000000000001E-4</v>
      </c>
      <c r="O232" s="171">
        <f>ROUND(E232*N232,2)</f>
        <v>0.01</v>
      </c>
      <c r="P232" s="171">
        <v>0</v>
      </c>
      <c r="Q232" s="171">
        <f>ROUND(E232*P232,2)</f>
        <v>0</v>
      </c>
      <c r="R232" s="173" t="s">
        <v>310</v>
      </c>
      <c r="S232" s="173" t="s">
        <v>266</v>
      </c>
      <c r="T232" s="174" t="s">
        <v>266</v>
      </c>
      <c r="U232" s="156">
        <v>0.1</v>
      </c>
      <c r="V232" s="156">
        <f>ROUND(E232*U232,2)</f>
        <v>3.5</v>
      </c>
      <c r="W232" s="156"/>
      <c r="X232" s="156" t="s">
        <v>253</v>
      </c>
      <c r="Y232" s="156" t="s">
        <v>182</v>
      </c>
      <c r="Z232" s="146"/>
      <c r="AA232" s="146"/>
      <c r="AB232" s="146"/>
      <c r="AC232" s="146"/>
      <c r="AD232" s="146"/>
      <c r="AE232" s="146"/>
      <c r="AF232" s="146"/>
      <c r="AG232" s="146" t="s">
        <v>267</v>
      </c>
      <c r="AH232" s="146"/>
      <c r="AI232" s="146"/>
      <c r="AJ232" s="146"/>
      <c r="AK232" s="146"/>
      <c r="AL232" s="146"/>
      <c r="AM232" s="146"/>
      <c r="AN232" s="146"/>
      <c r="AO232" s="146"/>
      <c r="AP232" s="146"/>
      <c r="AQ232" s="146"/>
      <c r="AR232" s="146"/>
      <c r="AS232" s="146"/>
      <c r="AT232" s="146"/>
      <c r="AU232" s="146"/>
      <c r="AV232" s="146"/>
      <c r="AW232" s="146"/>
      <c r="AX232" s="146"/>
      <c r="AY232" s="146"/>
      <c r="AZ232" s="146"/>
      <c r="BA232" s="146"/>
      <c r="BB232" s="146"/>
      <c r="BC232" s="146"/>
      <c r="BD232" s="146"/>
      <c r="BE232" s="146"/>
      <c r="BF232" s="146"/>
      <c r="BG232" s="146"/>
      <c r="BH232" s="146"/>
    </row>
    <row r="233" spans="1:60" outlineLevel="2" x14ac:dyDescent="0.25">
      <c r="A233" s="153"/>
      <c r="B233" s="154"/>
      <c r="C233" s="191" t="s">
        <v>1536</v>
      </c>
      <c r="D233" s="189"/>
      <c r="E233" s="190">
        <v>20</v>
      </c>
      <c r="F233" s="156"/>
      <c r="G233" s="156"/>
      <c r="H233" s="156"/>
      <c r="I233" s="156"/>
      <c r="J233" s="156"/>
      <c r="K233" s="156"/>
      <c r="L233" s="156"/>
      <c r="M233" s="156"/>
      <c r="N233" s="155"/>
      <c r="O233" s="155"/>
      <c r="P233" s="155"/>
      <c r="Q233" s="155"/>
      <c r="R233" s="156"/>
      <c r="S233" s="156"/>
      <c r="T233" s="156"/>
      <c r="U233" s="156"/>
      <c r="V233" s="156"/>
      <c r="W233" s="156"/>
      <c r="X233" s="156"/>
      <c r="Y233" s="156"/>
      <c r="Z233" s="146"/>
      <c r="AA233" s="146"/>
      <c r="AB233" s="146"/>
      <c r="AC233" s="146"/>
      <c r="AD233" s="146"/>
      <c r="AE233" s="146"/>
      <c r="AF233" s="146"/>
      <c r="AG233" s="146" t="s">
        <v>271</v>
      </c>
      <c r="AH233" s="146">
        <v>0</v>
      </c>
      <c r="AI233" s="146"/>
      <c r="AJ233" s="146"/>
      <c r="AK233" s="146"/>
      <c r="AL233" s="146"/>
      <c r="AM233" s="146"/>
      <c r="AN233" s="146"/>
      <c r="AO233" s="146"/>
      <c r="AP233" s="146"/>
      <c r="AQ233" s="146"/>
      <c r="AR233" s="146"/>
      <c r="AS233" s="146"/>
      <c r="AT233" s="146"/>
      <c r="AU233" s="146"/>
      <c r="AV233" s="146"/>
      <c r="AW233" s="146"/>
      <c r="AX233" s="146"/>
      <c r="AY233" s="146"/>
      <c r="AZ233" s="146"/>
      <c r="BA233" s="146"/>
      <c r="BB233" s="146"/>
      <c r="BC233" s="146"/>
      <c r="BD233" s="146"/>
      <c r="BE233" s="146"/>
      <c r="BF233" s="146"/>
      <c r="BG233" s="146"/>
      <c r="BH233" s="146"/>
    </row>
    <row r="234" spans="1:60" outlineLevel="3" x14ac:dyDescent="0.25">
      <c r="A234" s="153"/>
      <c r="B234" s="154"/>
      <c r="C234" s="191" t="s">
        <v>1537</v>
      </c>
      <c r="D234" s="189"/>
      <c r="E234" s="190">
        <v>15</v>
      </c>
      <c r="F234" s="156"/>
      <c r="G234" s="156"/>
      <c r="H234" s="156"/>
      <c r="I234" s="156"/>
      <c r="J234" s="156"/>
      <c r="K234" s="156"/>
      <c r="L234" s="156"/>
      <c r="M234" s="156"/>
      <c r="N234" s="155"/>
      <c r="O234" s="155"/>
      <c r="P234" s="155"/>
      <c r="Q234" s="155"/>
      <c r="R234" s="156"/>
      <c r="S234" s="156"/>
      <c r="T234" s="156"/>
      <c r="U234" s="156"/>
      <c r="V234" s="156"/>
      <c r="W234" s="156"/>
      <c r="X234" s="156"/>
      <c r="Y234" s="156"/>
      <c r="Z234" s="146"/>
      <c r="AA234" s="146"/>
      <c r="AB234" s="146"/>
      <c r="AC234" s="146"/>
      <c r="AD234" s="146"/>
      <c r="AE234" s="146"/>
      <c r="AF234" s="146"/>
      <c r="AG234" s="146" t="s">
        <v>271</v>
      </c>
      <c r="AH234" s="146">
        <v>0</v>
      </c>
      <c r="AI234" s="146"/>
      <c r="AJ234" s="146"/>
      <c r="AK234" s="146"/>
      <c r="AL234" s="146"/>
      <c r="AM234" s="146"/>
      <c r="AN234" s="146"/>
      <c r="AO234" s="146"/>
      <c r="AP234" s="146"/>
      <c r="AQ234" s="146"/>
      <c r="AR234" s="146"/>
      <c r="AS234" s="146"/>
      <c r="AT234" s="146"/>
      <c r="AU234" s="146"/>
      <c r="AV234" s="146"/>
      <c r="AW234" s="146"/>
      <c r="AX234" s="146"/>
      <c r="AY234" s="146"/>
      <c r="AZ234" s="146"/>
      <c r="BA234" s="146"/>
      <c r="BB234" s="146"/>
      <c r="BC234" s="146"/>
      <c r="BD234" s="146"/>
      <c r="BE234" s="146"/>
      <c r="BF234" s="146"/>
      <c r="BG234" s="146"/>
      <c r="BH234" s="146"/>
    </row>
    <row r="235" spans="1:60" outlineLevel="1" x14ac:dyDescent="0.25">
      <c r="A235" s="175">
        <v>60</v>
      </c>
      <c r="B235" s="176" t="s">
        <v>313</v>
      </c>
      <c r="C235" s="185" t="s">
        <v>314</v>
      </c>
      <c r="D235" s="177" t="s">
        <v>264</v>
      </c>
      <c r="E235" s="178">
        <v>0</v>
      </c>
      <c r="F235" s="179"/>
      <c r="G235" s="180">
        <f>ROUND(E235*F235,2)</f>
        <v>0</v>
      </c>
      <c r="H235" s="179"/>
      <c r="I235" s="180">
        <f>ROUND(E235*H235,2)</f>
        <v>0</v>
      </c>
      <c r="J235" s="179"/>
      <c r="K235" s="180">
        <f>ROUND(E235*J235,2)</f>
        <v>0</v>
      </c>
      <c r="L235" s="180">
        <v>21</v>
      </c>
      <c r="M235" s="180">
        <f>G235*(1+L235/100)</f>
        <v>0</v>
      </c>
      <c r="N235" s="178">
        <v>1.0000000000000001E-5</v>
      </c>
      <c r="O235" s="178">
        <f>ROUND(E235*N235,2)</f>
        <v>0</v>
      </c>
      <c r="P235" s="178">
        <v>0</v>
      </c>
      <c r="Q235" s="178">
        <f>ROUND(E235*P235,2)</f>
        <v>0</v>
      </c>
      <c r="R235" s="180" t="s">
        <v>310</v>
      </c>
      <c r="S235" s="180" t="s">
        <v>266</v>
      </c>
      <c r="T235" s="181" t="s">
        <v>266</v>
      </c>
      <c r="U235" s="156">
        <v>2.9000000000000001E-2</v>
      </c>
      <c r="V235" s="156">
        <f>ROUND(E235*U235,2)</f>
        <v>0</v>
      </c>
      <c r="W235" s="156"/>
      <c r="X235" s="156" t="s">
        <v>253</v>
      </c>
      <c r="Y235" s="156" t="s">
        <v>182</v>
      </c>
      <c r="Z235" s="146"/>
      <c r="AA235" s="146"/>
      <c r="AB235" s="146"/>
      <c r="AC235" s="146"/>
      <c r="AD235" s="146"/>
      <c r="AE235" s="146"/>
      <c r="AF235" s="146"/>
      <c r="AG235" s="146" t="s">
        <v>254</v>
      </c>
      <c r="AH235" s="146"/>
      <c r="AI235" s="146"/>
      <c r="AJ235" s="146"/>
      <c r="AK235" s="146"/>
      <c r="AL235" s="146"/>
      <c r="AM235" s="146"/>
      <c r="AN235" s="146"/>
      <c r="AO235" s="146"/>
      <c r="AP235" s="146"/>
      <c r="AQ235" s="146"/>
      <c r="AR235" s="146"/>
      <c r="AS235" s="146"/>
      <c r="AT235" s="146"/>
      <c r="AU235" s="146"/>
      <c r="AV235" s="146"/>
      <c r="AW235" s="146"/>
      <c r="AX235" s="146"/>
      <c r="AY235" s="146"/>
      <c r="AZ235" s="146"/>
      <c r="BA235" s="146"/>
      <c r="BB235" s="146"/>
      <c r="BC235" s="146"/>
      <c r="BD235" s="146"/>
      <c r="BE235" s="146"/>
      <c r="BF235" s="146"/>
      <c r="BG235" s="146"/>
      <c r="BH235" s="146"/>
    </row>
    <row r="236" spans="1:60" x14ac:dyDescent="0.25">
      <c r="A236" s="161" t="s">
        <v>174</v>
      </c>
      <c r="B236" s="162" t="s">
        <v>140</v>
      </c>
      <c r="C236" s="183" t="s">
        <v>141</v>
      </c>
      <c r="D236" s="163"/>
      <c r="E236" s="164"/>
      <c r="F236" s="165"/>
      <c r="G236" s="165">
        <f>SUMIF(AG237:AG242,"&lt;&gt;NOR",G237:G242)</f>
        <v>0</v>
      </c>
      <c r="H236" s="165"/>
      <c r="I236" s="165">
        <f>SUM(I237:I242)</f>
        <v>0</v>
      </c>
      <c r="J236" s="165"/>
      <c r="K236" s="165">
        <f>SUM(K237:K242)</f>
        <v>0</v>
      </c>
      <c r="L236" s="165"/>
      <c r="M236" s="165">
        <f>SUM(M237:M242)</f>
        <v>0</v>
      </c>
      <c r="N236" s="164"/>
      <c r="O236" s="164">
        <f>SUM(O237:O242)</f>
        <v>0.03</v>
      </c>
      <c r="P236" s="164"/>
      <c r="Q236" s="164">
        <f>SUM(Q237:Q242)</f>
        <v>0</v>
      </c>
      <c r="R236" s="165"/>
      <c r="S236" s="165"/>
      <c r="T236" s="166"/>
      <c r="U236" s="160"/>
      <c r="V236" s="160">
        <f>SUM(V237:V242)</f>
        <v>12.54</v>
      </c>
      <c r="W236" s="160"/>
      <c r="X236" s="160"/>
      <c r="Y236" s="160"/>
      <c r="AG236" t="s">
        <v>175</v>
      </c>
    </row>
    <row r="237" spans="1:60" outlineLevel="1" x14ac:dyDescent="0.25">
      <c r="A237" s="168">
        <v>61</v>
      </c>
      <c r="B237" s="169" t="s">
        <v>576</v>
      </c>
      <c r="C237" s="184" t="s">
        <v>577</v>
      </c>
      <c r="D237" s="170" t="s">
        <v>283</v>
      </c>
      <c r="E237" s="171">
        <v>418</v>
      </c>
      <c r="F237" s="172"/>
      <c r="G237" s="173">
        <f>ROUND(E237*F237,2)</f>
        <v>0</v>
      </c>
      <c r="H237" s="172"/>
      <c r="I237" s="173">
        <f>ROUND(E237*H237,2)</f>
        <v>0</v>
      </c>
      <c r="J237" s="172"/>
      <c r="K237" s="173">
        <f>ROUND(E237*J237,2)</f>
        <v>0</v>
      </c>
      <c r="L237" s="173">
        <v>21</v>
      </c>
      <c r="M237" s="173">
        <f>G237*(1+L237/100)</f>
        <v>0</v>
      </c>
      <c r="N237" s="171">
        <v>6.0000000000000002E-5</v>
      </c>
      <c r="O237" s="171">
        <f>ROUND(E237*N237,2)</f>
        <v>0.03</v>
      </c>
      <c r="P237" s="171">
        <v>0</v>
      </c>
      <c r="Q237" s="171">
        <f>ROUND(E237*P237,2)</f>
        <v>0</v>
      </c>
      <c r="R237" s="173"/>
      <c r="S237" s="173" t="s">
        <v>266</v>
      </c>
      <c r="T237" s="174" t="s">
        <v>266</v>
      </c>
      <c r="U237" s="156">
        <v>0.03</v>
      </c>
      <c r="V237" s="156">
        <f>ROUND(E237*U237,2)</f>
        <v>12.54</v>
      </c>
      <c r="W237" s="156"/>
      <c r="X237" s="156" t="s">
        <v>253</v>
      </c>
      <c r="Y237" s="156" t="s">
        <v>182</v>
      </c>
      <c r="Z237" s="146"/>
      <c r="AA237" s="146"/>
      <c r="AB237" s="146"/>
      <c r="AC237" s="146"/>
      <c r="AD237" s="146"/>
      <c r="AE237" s="146"/>
      <c r="AF237" s="146"/>
      <c r="AG237" s="146" t="s">
        <v>254</v>
      </c>
      <c r="AH237" s="146"/>
      <c r="AI237" s="146"/>
      <c r="AJ237" s="146"/>
      <c r="AK237" s="146"/>
      <c r="AL237" s="146"/>
      <c r="AM237" s="146"/>
      <c r="AN237" s="146"/>
      <c r="AO237" s="146"/>
      <c r="AP237" s="146"/>
      <c r="AQ237" s="146"/>
      <c r="AR237" s="146"/>
      <c r="AS237" s="146"/>
      <c r="AT237" s="146"/>
      <c r="AU237" s="146"/>
      <c r="AV237" s="146"/>
      <c r="AW237" s="146"/>
      <c r="AX237" s="146"/>
      <c r="AY237" s="146"/>
      <c r="AZ237" s="146"/>
      <c r="BA237" s="146"/>
      <c r="BB237" s="146"/>
      <c r="BC237" s="146"/>
      <c r="BD237" s="146"/>
      <c r="BE237" s="146"/>
      <c r="BF237" s="146"/>
      <c r="BG237" s="146"/>
      <c r="BH237" s="146"/>
    </row>
    <row r="238" spans="1:60" outlineLevel="2" x14ac:dyDescent="0.25">
      <c r="A238" s="153"/>
      <c r="B238" s="154"/>
      <c r="C238" s="513" t="s">
        <v>578</v>
      </c>
      <c r="D238" s="514"/>
      <c r="E238" s="514"/>
      <c r="F238" s="514"/>
      <c r="G238" s="514"/>
      <c r="H238" s="156"/>
      <c r="I238" s="156"/>
      <c r="J238" s="156"/>
      <c r="K238" s="156"/>
      <c r="L238" s="156"/>
      <c r="M238" s="156"/>
      <c r="N238" s="155"/>
      <c r="O238" s="155"/>
      <c r="P238" s="155"/>
      <c r="Q238" s="155"/>
      <c r="R238" s="156"/>
      <c r="S238" s="156"/>
      <c r="T238" s="156"/>
      <c r="U238" s="156"/>
      <c r="V238" s="156"/>
      <c r="W238" s="156"/>
      <c r="X238" s="156"/>
      <c r="Y238" s="156"/>
      <c r="Z238" s="146"/>
      <c r="AA238" s="146"/>
      <c r="AB238" s="146"/>
      <c r="AC238" s="146"/>
      <c r="AD238" s="146"/>
      <c r="AE238" s="146"/>
      <c r="AF238" s="146"/>
      <c r="AG238" s="146" t="s">
        <v>185</v>
      </c>
      <c r="AH238" s="146"/>
      <c r="AI238" s="146"/>
      <c r="AJ238" s="146"/>
      <c r="AK238" s="146"/>
      <c r="AL238" s="146"/>
      <c r="AM238" s="146"/>
      <c r="AN238" s="146"/>
      <c r="AO238" s="146"/>
      <c r="AP238" s="146"/>
      <c r="AQ238" s="146"/>
      <c r="AR238" s="146"/>
      <c r="AS238" s="146"/>
      <c r="AT238" s="146"/>
      <c r="AU238" s="146"/>
      <c r="AV238" s="146"/>
      <c r="AW238" s="146"/>
      <c r="AX238" s="146"/>
      <c r="AY238" s="146"/>
      <c r="AZ238" s="146"/>
      <c r="BA238" s="146"/>
      <c r="BB238" s="146"/>
      <c r="BC238" s="146"/>
      <c r="BD238" s="146"/>
      <c r="BE238" s="146"/>
      <c r="BF238" s="146"/>
      <c r="BG238" s="146"/>
      <c r="BH238" s="146"/>
    </row>
    <row r="239" spans="1:60" outlineLevel="2" x14ac:dyDescent="0.25">
      <c r="A239" s="153"/>
      <c r="B239" s="154"/>
      <c r="C239" s="191" t="s">
        <v>1538</v>
      </c>
      <c r="D239" s="189"/>
      <c r="E239" s="190">
        <v>30</v>
      </c>
      <c r="F239" s="156"/>
      <c r="G239" s="156"/>
      <c r="H239" s="156"/>
      <c r="I239" s="156"/>
      <c r="J239" s="156"/>
      <c r="K239" s="156"/>
      <c r="L239" s="156"/>
      <c r="M239" s="156"/>
      <c r="N239" s="155"/>
      <c r="O239" s="155"/>
      <c r="P239" s="155"/>
      <c r="Q239" s="155"/>
      <c r="R239" s="156"/>
      <c r="S239" s="156"/>
      <c r="T239" s="156"/>
      <c r="U239" s="156"/>
      <c r="V239" s="156"/>
      <c r="W239" s="156"/>
      <c r="X239" s="156"/>
      <c r="Y239" s="156"/>
      <c r="Z239" s="146"/>
      <c r="AA239" s="146"/>
      <c r="AB239" s="146"/>
      <c r="AC239" s="146"/>
      <c r="AD239" s="146"/>
      <c r="AE239" s="146"/>
      <c r="AF239" s="146"/>
      <c r="AG239" s="146" t="s">
        <v>271</v>
      </c>
      <c r="AH239" s="146">
        <v>0</v>
      </c>
      <c r="AI239" s="146"/>
      <c r="AJ239" s="146"/>
      <c r="AK239" s="146"/>
      <c r="AL239" s="146"/>
      <c r="AM239" s="146"/>
      <c r="AN239" s="146"/>
      <c r="AO239" s="146"/>
      <c r="AP239" s="146"/>
      <c r="AQ239" s="146"/>
      <c r="AR239" s="146"/>
      <c r="AS239" s="146"/>
      <c r="AT239" s="146"/>
      <c r="AU239" s="146"/>
      <c r="AV239" s="146"/>
      <c r="AW239" s="146"/>
      <c r="AX239" s="146"/>
      <c r="AY239" s="146"/>
      <c r="AZ239" s="146"/>
      <c r="BA239" s="146"/>
      <c r="BB239" s="146"/>
      <c r="BC239" s="146"/>
      <c r="BD239" s="146"/>
      <c r="BE239" s="146"/>
      <c r="BF239" s="146"/>
      <c r="BG239" s="146"/>
      <c r="BH239" s="146"/>
    </row>
    <row r="240" spans="1:60" outlineLevel="3" x14ac:dyDescent="0.25">
      <c r="A240" s="153"/>
      <c r="B240" s="154"/>
      <c r="C240" s="191" t="s">
        <v>1539</v>
      </c>
      <c r="D240" s="189"/>
      <c r="E240" s="190">
        <v>299</v>
      </c>
      <c r="F240" s="156"/>
      <c r="G240" s="156"/>
      <c r="H240" s="156"/>
      <c r="I240" s="156"/>
      <c r="J240" s="156"/>
      <c r="K240" s="156"/>
      <c r="L240" s="156"/>
      <c r="M240" s="156"/>
      <c r="N240" s="155"/>
      <c r="O240" s="155"/>
      <c r="P240" s="155"/>
      <c r="Q240" s="155"/>
      <c r="R240" s="156"/>
      <c r="S240" s="156"/>
      <c r="T240" s="156"/>
      <c r="U240" s="156"/>
      <c r="V240" s="156"/>
      <c r="W240" s="156"/>
      <c r="X240" s="156"/>
      <c r="Y240" s="156"/>
      <c r="Z240" s="146"/>
      <c r="AA240" s="146"/>
      <c r="AB240" s="146"/>
      <c r="AC240" s="146"/>
      <c r="AD240" s="146"/>
      <c r="AE240" s="146"/>
      <c r="AF240" s="146"/>
      <c r="AG240" s="146" t="s">
        <v>271</v>
      </c>
      <c r="AH240" s="146">
        <v>0</v>
      </c>
      <c r="AI240" s="146"/>
      <c r="AJ240" s="146"/>
      <c r="AK240" s="146"/>
      <c r="AL240" s="146"/>
      <c r="AM240" s="146"/>
      <c r="AN240" s="146"/>
      <c r="AO240" s="146"/>
      <c r="AP240" s="146"/>
      <c r="AQ240" s="146"/>
      <c r="AR240" s="146"/>
      <c r="AS240" s="146"/>
      <c r="AT240" s="146"/>
      <c r="AU240" s="146"/>
      <c r="AV240" s="146"/>
      <c r="AW240" s="146"/>
      <c r="AX240" s="146"/>
      <c r="AY240" s="146"/>
      <c r="AZ240" s="146"/>
      <c r="BA240" s="146"/>
      <c r="BB240" s="146"/>
      <c r="BC240" s="146"/>
      <c r="BD240" s="146"/>
      <c r="BE240" s="146"/>
      <c r="BF240" s="146"/>
      <c r="BG240" s="146"/>
      <c r="BH240" s="146"/>
    </row>
    <row r="241" spans="1:60" outlineLevel="3" x14ac:dyDescent="0.25">
      <c r="A241" s="153"/>
      <c r="B241" s="154"/>
      <c r="C241" s="191" t="s">
        <v>1540</v>
      </c>
      <c r="D241" s="189"/>
      <c r="E241" s="190">
        <v>20</v>
      </c>
      <c r="F241" s="156"/>
      <c r="G241" s="156"/>
      <c r="H241" s="156"/>
      <c r="I241" s="156"/>
      <c r="J241" s="156"/>
      <c r="K241" s="156"/>
      <c r="L241" s="156"/>
      <c r="M241" s="156"/>
      <c r="N241" s="155"/>
      <c r="O241" s="155"/>
      <c r="P241" s="155"/>
      <c r="Q241" s="155"/>
      <c r="R241" s="156"/>
      <c r="S241" s="156"/>
      <c r="T241" s="156"/>
      <c r="U241" s="156"/>
      <c r="V241" s="156"/>
      <c r="W241" s="156"/>
      <c r="X241" s="156"/>
      <c r="Y241" s="156"/>
      <c r="Z241" s="146"/>
      <c r="AA241" s="146"/>
      <c r="AB241" s="146"/>
      <c r="AC241" s="146"/>
      <c r="AD241" s="146"/>
      <c r="AE241" s="146"/>
      <c r="AF241" s="146"/>
      <c r="AG241" s="146" t="s">
        <v>271</v>
      </c>
      <c r="AH241" s="146">
        <v>0</v>
      </c>
      <c r="AI241" s="146"/>
      <c r="AJ241" s="146"/>
      <c r="AK241" s="146"/>
      <c r="AL241" s="146"/>
      <c r="AM241" s="146"/>
      <c r="AN241" s="146"/>
      <c r="AO241" s="146"/>
      <c r="AP241" s="146"/>
      <c r="AQ241" s="146"/>
      <c r="AR241" s="146"/>
      <c r="AS241" s="146"/>
      <c r="AT241" s="146"/>
      <c r="AU241" s="146"/>
      <c r="AV241" s="146"/>
      <c r="AW241" s="146"/>
      <c r="AX241" s="146"/>
      <c r="AY241" s="146"/>
      <c r="AZ241" s="146"/>
      <c r="BA241" s="146"/>
      <c r="BB241" s="146"/>
      <c r="BC241" s="146"/>
      <c r="BD241" s="146"/>
      <c r="BE241" s="146"/>
      <c r="BF241" s="146"/>
      <c r="BG241" s="146"/>
      <c r="BH241" s="146"/>
    </row>
    <row r="242" spans="1:60" outlineLevel="3" x14ac:dyDescent="0.25">
      <c r="A242" s="153"/>
      <c r="B242" s="154"/>
      <c r="C242" s="191" t="s">
        <v>1541</v>
      </c>
      <c r="D242" s="189"/>
      <c r="E242" s="190">
        <v>69</v>
      </c>
      <c r="F242" s="156"/>
      <c r="G242" s="156"/>
      <c r="H242" s="156"/>
      <c r="I242" s="156"/>
      <c r="J242" s="156"/>
      <c r="K242" s="156"/>
      <c r="L242" s="156"/>
      <c r="M242" s="156"/>
      <c r="N242" s="155"/>
      <c r="O242" s="155"/>
      <c r="P242" s="155"/>
      <c r="Q242" s="155"/>
      <c r="R242" s="156"/>
      <c r="S242" s="156"/>
      <c r="T242" s="156"/>
      <c r="U242" s="156"/>
      <c r="V242" s="156"/>
      <c r="W242" s="156"/>
      <c r="X242" s="156"/>
      <c r="Y242" s="156"/>
      <c r="Z242" s="146"/>
      <c r="AA242" s="146"/>
      <c r="AB242" s="146"/>
      <c r="AC242" s="146"/>
      <c r="AD242" s="146"/>
      <c r="AE242" s="146"/>
      <c r="AF242" s="146"/>
      <c r="AG242" s="146" t="s">
        <v>271</v>
      </c>
      <c r="AH242" s="146">
        <v>0</v>
      </c>
      <c r="AI242" s="146"/>
      <c r="AJ242" s="146"/>
      <c r="AK242" s="146"/>
      <c r="AL242" s="146"/>
      <c r="AM242" s="146"/>
      <c r="AN242" s="146"/>
      <c r="AO242" s="146"/>
      <c r="AP242" s="146"/>
      <c r="AQ242" s="146"/>
      <c r="AR242" s="146"/>
      <c r="AS242" s="146"/>
      <c r="AT242" s="146"/>
      <c r="AU242" s="146"/>
      <c r="AV242" s="146"/>
      <c r="AW242" s="146"/>
      <c r="AX242" s="146"/>
      <c r="AY242" s="146"/>
      <c r="AZ242" s="146"/>
      <c r="BA242" s="146"/>
      <c r="BB242" s="146"/>
      <c r="BC242" s="146"/>
      <c r="BD242" s="146"/>
      <c r="BE242" s="146"/>
      <c r="BF242" s="146"/>
      <c r="BG242" s="146"/>
      <c r="BH242" s="146"/>
    </row>
    <row r="243" spans="1:60" x14ac:dyDescent="0.25">
      <c r="A243" s="161" t="s">
        <v>174</v>
      </c>
      <c r="B243" s="162" t="s">
        <v>142</v>
      </c>
      <c r="C243" s="183" t="s">
        <v>114</v>
      </c>
      <c r="D243" s="163"/>
      <c r="E243" s="164"/>
      <c r="F243" s="165"/>
      <c r="G243" s="165">
        <f>SUMIF(AG244:AG247,"&lt;&gt;NOR",G244:G247)</f>
        <v>0</v>
      </c>
      <c r="H243" s="165"/>
      <c r="I243" s="165">
        <f>SUM(I244:I247)</f>
        <v>0</v>
      </c>
      <c r="J243" s="165"/>
      <c r="K243" s="165">
        <f>SUM(K244:K247)</f>
        <v>0</v>
      </c>
      <c r="L243" s="165"/>
      <c r="M243" s="165">
        <f>SUM(M244:M247)</f>
        <v>0</v>
      </c>
      <c r="N243" s="164"/>
      <c r="O243" s="164">
        <f>SUM(O244:O247)</f>
        <v>0</v>
      </c>
      <c r="P243" s="164"/>
      <c r="Q243" s="164">
        <f>SUM(Q244:Q247)</f>
        <v>0</v>
      </c>
      <c r="R243" s="165"/>
      <c r="S243" s="165"/>
      <c r="T243" s="166"/>
      <c r="U243" s="160"/>
      <c r="V243" s="160">
        <f>SUM(V244:V247)</f>
        <v>2.2000000000000002</v>
      </c>
      <c r="W243" s="160"/>
      <c r="X243" s="160"/>
      <c r="Y243" s="160"/>
      <c r="AG243" t="s">
        <v>175</v>
      </c>
    </row>
    <row r="244" spans="1:60" outlineLevel="1" x14ac:dyDescent="0.25">
      <c r="A244" s="168">
        <v>62</v>
      </c>
      <c r="B244" s="169" t="s">
        <v>579</v>
      </c>
      <c r="C244" s="184" t="s">
        <v>580</v>
      </c>
      <c r="D244" s="170" t="s">
        <v>298</v>
      </c>
      <c r="E244" s="171">
        <v>52.40493</v>
      </c>
      <c r="F244" s="172"/>
      <c r="G244" s="173">
        <f>ROUND(E244*F244,2)</f>
        <v>0</v>
      </c>
      <c r="H244" s="172"/>
      <c r="I244" s="173">
        <f>ROUND(E244*H244,2)</f>
        <v>0</v>
      </c>
      <c r="J244" s="172"/>
      <c r="K244" s="173">
        <f>ROUND(E244*J244,2)</f>
        <v>0</v>
      </c>
      <c r="L244" s="173">
        <v>21</v>
      </c>
      <c r="M244" s="173">
        <f>G244*(1+L244/100)</f>
        <v>0</v>
      </c>
      <c r="N244" s="171">
        <v>0</v>
      </c>
      <c r="O244" s="171">
        <f>ROUND(E244*N244,2)</f>
        <v>0</v>
      </c>
      <c r="P244" s="171">
        <v>0</v>
      </c>
      <c r="Q244" s="171">
        <f>ROUND(E244*P244,2)</f>
        <v>0</v>
      </c>
      <c r="R244" s="173" t="s">
        <v>581</v>
      </c>
      <c r="S244" s="173" t="s">
        <v>266</v>
      </c>
      <c r="T244" s="174" t="s">
        <v>266</v>
      </c>
      <c r="U244" s="156">
        <v>4.2000000000000003E-2</v>
      </c>
      <c r="V244" s="156">
        <f>ROUND(E244*U244,2)</f>
        <v>2.2000000000000002</v>
      </c>
      <c r="W244" s="156"/>
      <c r="X244" s="156" t="s">
        <v>582</v>
      </c>
      <c r="Y244" s="156" t="s">
        <v>182</v>
      </c>
      <c r="Z244" s="146"/>
      <c r="AA244" s="146"/>
      <c r="AB244" s="146"/>
      <c r="AC244" s="146"/>
      <c r="AD244" s="146"/>
      <c r="AE244" s="146"/>
      <c r="AF244" s="146"/>
      <c r="AG244" s="146" t="s">
        <v>583</v>
      </c>
      <c r="AH244" s="146"/>
      <c r="AI244" s="146"/>
      <c r="AJ244" s="146"/>
      <c r="AK244" s="146"/>
      <c r="AL244" s="146"/>
      <c r="AM244" s="146"/>
      <c r="AN244" s="146"/>
      <c r="AO244" s="146"/>
      <c r="AP244" s="146"/>
      <c r="AQ244" s="146"/>
      <c r="AR244" s="146"/>
      <c r="AS244" s="146"/>
      <c r="AT244" s="146"/>
      <c r="AU244" s="146"/>
      <c r="AV244" s="146"/>
      <c r="AW244" s="146"/>
      <c r="AX244" s="146"/>
      <c r="AY244" s="146"/>
      <c r="AZ244" s="146"/>
      <c r="BA244" s="146"/>
      <c r="BB244" s="146"/>
      <c r="BC244" s="146"/>
      <c r="BD244" s="146"/>
      <c r="BE244" s="146"/>
      <c r="BF244" s="146"/>
      <c r="BG244" s="146"/>
      <c r="BH244" s="146"/>
    </row>
    <row r="245" spans="1:60" outlineLevel="2" x14ac:dyDescent="0.25">
      <c r="A245" s="153"/>
      <c r="B245" s="154"/>
      <c r="C245" s="524" t="s">
        <v>584</v>
      </c>
      <c r="D245" s="525"/>
      <c r="E245" s="525"/>
      <c r="F245" s="525"/>
      <c r="G245" s="525"/>
      <c r="H245" s="156"/>
      <c r="I245" s="156"/>
      <c r="J245" s="156"/>
      <c r="K245" s="156"/>
      <c r="L245" s="156"/>
      <c r="M245" s="156"/>
      <c r="N245" s="155"/>
      <c r="O245" s="155"/>
      <c r="P245" s="155"/>
      <c r="Q245" s="155"/>
      <c r="R245" s="156"/>
      <c r="S245" s="156"/>
      <c r="T245" s="156"/>
      <c r="U245" s="156"/>
      <c r="V245" s="156"/>
      <c r="W245" s="156"/>
      <c r="X245" s="156"/>
      <c r="Y245" s="156"/>
      <c r="Z245" s="146"/>
      <c r="AA245" s="146"/>
      <c r="AB245" s="146"/>
      <c r="AC245" s="146"/>
      <c r="AD245" s="146"/>
      <c r="AE245" s="146"/>
      <c r="AF245" s="146"/>
      <c r="AG245" s="146" t="s">
        <v>275</v>
      </c>
      <c r="AH245" s="146"/>
      <c r="AI245" s="146"/>
      <c r="AJ245" s="146"/>
      <c r="AK245" s="146"/>
      <c r="AL245" s="146"/>
      <c r="AM245" s="146"/>
      <c r="AN245" s="146"/>
      <c r="AO245" s="146"/>
      <c r="AP245" s="146"/>
      <c r="AQ245" s="146"/>
      <c r="AR245" s="146"/>
      <c r="AS245" s="146"/>
      <c r="AT245" s="146"/>
      <c r="AU245" s="146"/>
      <c r="AV245" s="146"/>
      <c r="AW245" s="146"/>
      <c r="AX245" s="146"/>
      <c r="AY245" s="146"/>
      <c r="AZ245" s="146"/>
      <c r="BA245" s="146"/>
      <c r="BB245" s="146"/>
      <c r="BC245" s="146"/>
      <c r="BD245" s="146"/>
      <c r="BE245" s="146"/>
      <c r="BF245" s="146"/>
      <c r="BG245" s="146"/>
      <c r="BH245" s="146"/>
    </row>
    <row r="246" spans="1:60" outlineLevel="1" x14ac:dyDescent="0.25">
      <c r="A246" s="168">
        <v>63</v>
      </c>
      <c r="B246" s="169" t="s">
        <v>585</v>
      </c>
      <c r="C246" s="184" t="s">
        <v>586</v>
      </c>
      <c r="D246" s="170" t="s">
        <v>298</v>
      </c>
      <c r="E246" s="171">
        <v>209.61972</v>
      </c>
      <c r="F246" s="172"/>
      <c r="G246" s="173">
        <f>ROUND(E246*F246,2)</f>
        <v>0</v>
      </c>
      <c r="H246" s="172"/>
      <c r="I246" s="173">
        <f>ROUND(E246*H246,2)</f>
        <v>0</v>
      </c>
      <c r="J246" s="172"/>
      <c r="K246" s="173">
        <f>ROUND(E246*J246,2)</f>
        <v>0</v>
      </c>
      <c r="L246" s="173">
        <v>21</v>
      </c>
      <c r="M246" s="173">
        <f>G246*(1+L246/100)</f>
        <v>0</v>
      </c>
      <c r="N246" s="171">
        <v>0</v>
      </c>
      <c r="O246" s="171">
        <f>ROUND(E246*N246,2)</f>
        <v>0</v>
      </c>
      <c r="P246" s="171">
        <v>0</v>
      </c>
      <c r="Q246" s="171">
        <f>ROUND(E246*P246,2)</f>
        <v>0</v>
      </c>
      <c r="R246" s="173" t="s">
        <v>581</v>
      </c>
      <c r="S246" s="173" t="s">
        <v>266</v>
      </c>
      <c r="T246" s="174" t="s">
        <v>266</v>
      </c>
      <c r="U246" s="156">
        <v>0</v>
      </c>
      <c r="V246" s="156">
        <f>ROUND(E246*U246,2)</f>
        <v>0</v>
      </c>
      <c r="W246" s="156"/>
      <c r="X246" s="156" t="s">
        <v>582</v>
      </c>
      <c r="Y246" s="156" t="s">
        <v>182</v>
      </c>
      <c r="Z246" s="146"/>
      <c r="AA246" s="146"/>
      <c r="AB246" s="146"/>
      <c r="AC246" s="146"/>
      <c r="AD246" s="146"/>
      <c r="AE246" s="146"/>
      <c r="AF246" s="146"/>
      <c r="AG246" s="146" t="s">
        <v>583</v>
      </c>
      <c r="AH246" s="146"/>
      <c r="AI246" s="146"/>
      <c r="AJ246" s="146"/>
      <c r="AK246" s="146"/>
      <c r="AL246" s="146"/>
      <c r="AM246" s="146"/>
      <c r="AN246" s="146"/>
      <c r="AO246" s="146"/>
      <c r="AP246" s="146"/>
      <c r="AQ246" s="146"/>
      <c r="AR246" s="146"/>
      <c r="AS246" s="146"/>
      <c r="AT246" s="146"/>
      <c r="AU246" s="146"/>
      <c r="AV246" s="146"/>
      <c r="AW246" s="146"/>
      <c r="AX246" s="146"/>
      <c r="AY246" s="146"/>
      <c r="AZ246" s="146"/>
      <c r="BA246" s="146"/>
      <c r="BB246" s="146"/>
      <c r="BC246" s="146"/>
      <c r="BD246" s="146"/>
      <c r="BE246" s="146"/>
      <c r="BF246" s="146"/>
      <c r="BG246" s="146"/>
      <c r="BH246" s="146"/>
    </row>
    <row r="247" spans="1:60" outlineLevel="2" x14ac:dyDescent="0.25">
      <c r="A247" s="153"/>
      <c r="B247" s="154"/>
      <c r="C247" s="524" t="s">
        <v>584</v>
      </c>
      <c r="D247" s="525"/>
      <c r="E247" s="525"/>
      <c r="F247" s="525"/>
      <c r="G247" s="525"/>
      <c r="H247" s="156"/>
      <c r="I247" s="156"/>
      <c r="J247" s="156"/>
      <c r="K247" s="156"/>
      <c r="L247" s="156"/>
      <c r="M247" s="156"/>
      <c r="N247" s="155"/>
      <c r="O247" s="155"/>
      <c r="P247" s="155"/>
      <c r="Q247" s="155"/>
      <c r="R247" s="156"/>
      <c r="S247" s="156"/>
      <c r="T247" s="156"/>
      <c r="U247" s="156"/>
      <c r="V247" s="156"/>
      <c r="W247" s="156"/>
      <c r="X247" s="156"/>
      <c r="Y247" s="156"/>
      <c r="Z247" s="146"/>
      <c r="AA247" s="146"/>
      <c r="AB247" s="146"/>
      <c r="AC247" s="146"/>
      <c r="AD247" s="146"/>
      <c r="AE247" s="146"/>
      <c r="AF247" s="146"/>
      <c r="AG247" s="146" t="s">
        <v>275</v>
      </c>
      <c r="AH247" s="146"/>
      <c r="AI247" s="146"/>
      <c r="AJ247" s="146"/>
      <c r="AK247" s="146"/>
      <c r="AL247" s="146"/>
      <c r="AM247" s="146"/>
      <c r="AN247" s="146"/>
      <c r="AO247" s="146"/>
      <c r="AP247" s="146"/>
      <c r="AQ247" s="146"/>
      <c r="AR247" s="146"/>
      <c r="AS247" s="146"/>
      <c r="AT247" s="146"/>
      <c r="AU247" s="146"/>
      <c r="AV247" s="146"/>
      <c r="AW247" s="146"/>
      <c r="AX247" s="146"/>
      <c r="AY247" s="146"/>
      <c r="AZ247" s="146"/>
      <c r="BA247" s="146"/>
      <c r="BB247" s="146"/>
      <c r="BC247" s="146"/>
      <c r="BD247" s="146"/>
      <c r="BE247" s="146"/>
      <c r="BF247" s="146"/>
      <c r="BG247" s="146"/>
      <c r="BH247" s="146"/>
    </row>
    <row r="248" spans="1:60" x14ac:dyDescent="0.25">
      <c r="A248" s="3"/>
      <c r="B248" s="4"/>
      <c r="C248" s="186"/>
      <c r="D248" s="6"/>
      <c r="E248" s="3"/>
      <c r="F248" s="3"/>
      <c r="G248" s="3"/>
      <c r="H248" s="3"/>
      <c r="I248" s="3"/>
      <c r="J248" s="3"/>
      <c r="K248" s="3"/>
      <c r="L248" s="3"/>
      <c r="M248" s="3"/>
      <c r="N248" s="3"/>
      <c r="O248" s="3"/>
      <c r="P248" s="3"/>
      <c r="Q248" s="3"/>
      <c r="R248" s="3"/>
      <c r="S248" s="3"/>
      <c r="T248" s="3"/>
      <c r="U248" s="3"/>
      <c r="V248" s="3"/>
      <c r="W248" s="3"/>
      <c r="X248" s="3"/>
      <c r="Y248" s="3"/>
      <c r="AE248">
        <v>12</v>
      </c>
      <c r="AF248">
        <v>21</v>
      </c>
      <c r="AG248" t="s">
        <v>160</v>
      </c>
    </row>
    <row r="249" spans="1:60" x14ac:dyDescent="0.25">
      <c r="A249" s="149"/>
      <c r="B249" s="150" t="s">
        <v>29</v>
      </c>
      <c r="C249" s="187"/>
      <c r="D249" s="151"/>
      <c r="E249" s="152"/>
      <c r="F249" s="152"/>
      <c r="G249" s="167">
        <f>G8+G100+G108+G115+G121+G165+G174+G184+G197+G207+G218+G220+G228+G236+G243</f>
        <v>0</v>
      </c>
      <c r="H249" s="3"/>
      <c r="I249" s="3"/>
      <c r="J249" s="3"/>
      <c r="K249" s="3"/>
      <c r="L249" s="3"/>
      <c r="M249" s="3"/>
      <c r="N249" s="3"/>
      <c r="O249" s="3"/>
      <c r="P249" s="3"/>
      <c r="Q249" s="3"/>
      <c r="R249" s="3"/>
      <c r="S249" s="3"/>
      <c r="T249" s="3"/>
      <c r="U249" s="3"/>
      <c r="V249" s="3"/>
      <c r="W249" s="3"/>
      <c r="X249" s="3"/>
      <c r="Y249" s="3"/>
      <c r="AE249">
        <f>SUMIF(L7:L247,AE248,G7:G247)</f>
        <v>0</v>
      </c>
      <c r="AF249">
        <f>SUMIF(L7:L247,AF248,G7:G247)</f>
        <v>0</v>
      </c>
      <c r="AG249" t="s">
        <v>246</v>
      </c>
    </row>
    <row r="250" spans="1:60" x14ac:dyDescent="0.25">
      <c r="C250" s="188"/>
      <c r="D250" s="10"/>
      <c r="AG250" t="s">
        <v>248</v>
      </c>
    </row>
    <row r="251" spans="1:60" x14ac:dyDescent="0.25">
      <c r="D251" s="10"/>
    </row>
    <row r="252" spans="1:60" x14ac:dyDescent="0.25">
      <c r="D252" s="10"/>
    </row>
    <row r="253" spans="1:60" x14ac:dyDescent="0.25">
      <c r="D253" s="10"/>
    </row>
    <row r="254" spans="1:60" x14ac:dyDescent="0.25">
      <c r="D254" s="10"/>
    </row>
    <row r="255" spans="1:60" x14ac:dyDescent="0.25">
      <c r="D255" s="10"/>
    </row>
    <row r="256" spans="1:60"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SBK4cb09bH5rA1I1U3rla8yMMwPKwUqeYHpspVDJecvxPFzVTr3k7xXj5F5rXNeSnFvrVPlWIJ61Y8kFoShMmQ==" saltValue="OqHGArhN4Hi4RkLgF41rNw==" spinCount="100000" sheet="1" formatRows="0"/>
  <mergeCells count="51">
    <mergeCell ref="C11:G11"/>
    <mergeCell ref="A1:G1"/>
    <mergeCell ref="C2:G2"/>
    <mergeCell ref="C3:G3"/>
    <mergeCell ref="C4:G4"/>
    <mergeCell ref="C10:G10"/>
    <mergeCell ref="C64:G64"/>
    <mergeCell ref="C20:G20"/>
    <mergeCell ref="C26:G26"/>
    <mergeCell ref="C32:G32"/>
    <mergeCell ref="C38:G38"/>
    <mergeCell ref="C44:G44"/>
    <mergeCell ref="C45:G45"/>
    <mergeCell ref="C51:G51"/>
    <mergeCell ref="C54:G54"/>
    <mergeCell ref="C57:G57"/>
    <mergeCell ref="C58:G58"/>
    <mergeCell ref="C59:G59"/>
    <mergeCell ref="C123:G123"/>
    <mergeCell ref="C67:G67"/>
    <mergeCell ref="C68:G68"/>
    <mergeCell ref="C71:G71"/>
    <mergeCell ref="C75:G75"/>
    <mergeCell ref="C78:G78"/>
    <mergeCell ref="C88:G88"/>
    <mergeCell ref="C94:G94"/>
    <mergeCell ref="C95:G95"/>
    <mergeCell ref="C102:G102"/>
    <mergeCell ref="C104:G104"/>
    <mergeCell ref="C112:G112"/>
    <mergeCell ref="C182:G182"/>
    <mergeCell ref="C131:G131"/>
    <mergeCell ref="C137:G137"/>
    <mergeCell ref="C153:G153"/>
    <mergeCell ref="C156:G156"/>
    <mergeCell ref="C159:G159"/>
    <mergeCell ref="C167:G167"/>
    <mergeCell ref="C171:G171"/>
    <mergeCell ref="C176:G176"/>
    <mergeCell ref="C177:G177"/>
    <mergeCell ref="C180:G180"/>
    <mergeCell ref="C181:G181"/>
    <mergeCell ref="C238:G238"/>
    <mergeCell ref="C245:G245"/>
    <mergeCell ref="C247:G247"/>
    <mergeCell ref="C186:G186"/>
    <mergeCell ref="C192:G192"/>
    <mergeCell ref="C199:G199"/>
    <mergeCell ref="C200:G200"/>
    <mergeCell ref="C211:G211"/>
    <mergeCell ref="C222:G222"/>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11F4-DC4B-466A-9C53-12FD2A509A33}">
  <sheetPr>
    <tabColor rgb="FFFF0000"/>
    <pageSetUpPr fitToPage="1"/>
  </sheetPr>
  <dimension ref="A1:D14"/>
  <sheetViews>
    <sheetView view="pageBreakPreview" zoomScaleNormal="100" zoomScaleSheetLayoutView="100" workbookViewId="0">
      <selection activeCell="C10" sqref="C10"/>
    </sheetView>
  </sheetViews>
  <sheetFormatPr defaultColWidth="9.109375" defaultRowHeight="13.2" x14ac:dyDescent="0.25"/>
  <cols>
    <col min="1" max="1" width="9.109375" style="196"/>
    <col min="2" max="2" width="85.5546875" style="196" bestFit="1" customWidth="1"/>
    <col min="3" max="3" width="16" style="196" bestFit="1" customWidth="1"/>
    <col min="4" max="16384" width="9.109375" style="196"/>
  </cols>
  <sheetData>
    <row r="1" spans="1:4" x14ac:dyDescent="0.25">
      <c r="A1" s="195"/>
      <c r="B1" s="195"/>
      <c r="C1" s="195"/>
      <c r="D1" s="195"/>
    </row>
    <row r="2" spans="1:4" x14ac:dyDescent="0.25">
      <c r="A2" s="195"/>
      <c r="B2" s="195"/>
      <c r="C2" s="195"/>
      <c r="D2" s="195"/>
    </row>
    <row r="3" spans="1:4" ht="15.6" x14ac:dyDescent="0.3">
      <c r="A3" s="195"/>
      <c r="B3" s="197" t="s">
        <v>1543</v>
      </c>
      <c r="C3" s="195"/>
      <c r="D3" s="195"/>
    </row>
    <row r="4" spans="1:4" x14ac:dyDescent="0.25">
      <c r="A4" s="195"/>
      <c r="B4" s="195"/>
      <c r="C4" s="195"/>
      <c r="D4" s="195"/>
    </row>
    <row r="5" spans="1:4" x14ac:dyDescent="0.25">
      <c r="A5" s="195"/>
      <c r="B5" s="195"/>
      <c r="C5" s="195"/>
      <c r="D5" s="195"/>
    </row>
    <row r="6" spans="1:4" ht="31.2" x14ac:dyDescent="0.3">
      <c r="A6" s="195"/>
      <c r="B6" s="198" t="s">
        <v>1544</v>
      </c>
      <c r="C6" s="199" t="s">
        <v>1545</v>
      </c>
      <c r="D6" s="195"/>
    </row>
    <row r="7" spans="1:4" ht="15" x14ac:dyDescent="0.25">
      <c r="A7" s="195"/>
      <c r="B7" s="200" t="s">
        <v>1546</v>
      </c>
      <c r="C7" s="201">
        <f>'PS 04 KGJ'!I11</f>
        <v>0</v>
      </c>
      <c r="D7" s="195"/>
    </row>
    <row r="8" spans="1:4" ht="15" x14ac:dyDescent="0.25">
      <c r="A8" s="195"/>
      <c r="B8" s="200" t="s">
        <v>1547</v>
      </c>
      <c r="C8" s="201">
        <f>'PS 04 Zapojení plyn a tep hosp'!I90</f>
        <v>0</v>
      </c>
      <c r="D8" s="195"/>
    </row>
    <row r="9" spans="1:4" ht="15" x14ac:dyDescent="0.25">
      <c r="A9" s="195"/>
      <c r="B9" s="200" t="s">
        <v>1548</v>
      </c>
      <c r="C9" s="201">
        <f>'PS 04 Jimka na tuky'!I34</f>
        <v>0</v>
      </c>
      <c r="D9" s="195"/>
    </row>
    <row r="10" spans="1:4" ht="15.6" x14ac:dyDescent="0.3">
      <c r="A10" s="195"/>
      <c r="B10" s="202" t="s">
        <v>1549</v>
      </c>
      <c r="C10" s="203">
        <f>SUM(C7:C9)</f>
        <v>0</v>
      </c>
      <c r="D10" s="195"/>
    </row>
    <row r="11" spans="1:4" x14ac:dyDescent="0.25">
      <c r="A11" s="195"/>
      <c r="B11" s="195"/>
      <c r="C11" s="195"/>
      <c r="D11" s="195"/>
    </row>
    <row r="12" spans="1:4" x14ac:dyDescent="0.25">
      <c r="A12" s="195"/>
      <c r="B12" s="195"/>
      <c r="C12" s="195"/>
      <c r="D12" s="195"/>
    </row>
    <row r="13" spans="1:4" x14ac:dyDescent="0.25">
      <c r="A13" s="195"/>
      <c r="B13" s="195"/>
      <c r="C13" s="195"/>
      <c r="D13" s="195"/>
    </row>
    <row r="14" spans="1:4" x14ac:dyDescent="0.25">
      <c r="A14" s="195"/>
      <c r="B14" s="195"/>
      <c r="C14" s="195"/>
      <c r="D14" s="195"/>
    </row>
  </sheetData>
  <sheetProtection algorithmName="SHA-512" hashValue="d9Oy8BdKoNAANs0x4WXv6vO95/vyGpZL32StfuOfHLtIrqp/H+Y2qENkQBW0AGLl83QonT+YdkBweNUdKCChYw==" saltValue="NzeNwcgAnIr0CFMcxsNQcw==" spinCount="100000" sheet="1" formatRows="0"/>
  <pageMargins left="0.39370078740157483" right="0.19685039370078741" top="0.70866141732283472" bottom="0.78740157480314965" header="0" footer="0.39370078740157483"/>
  <pageSetup paperSize="9" fitToHeight="9999" orientation="landscape" r:id="rId1"/>
  <headerFooter alignWithMargins="0">
    <oddFooter>&amp;L&amp;9 1426-82; ČOV Tábor Klokoty – kogenerační jednotka – PD&amp;R&amp;9&amp;P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FA3F-5BD5-4D9C-A5DC-3D798E0C8D09}">
  <sheetPr>
    <tabColor rgb="FFFF0000"/>
    <pageSetUpPr fitToPage="1"/>
  </sheetPr>
  <dimension ref="A1:J11"/>
  <sheetViews>
    <sheetView view="pageBreakPreview" zoomScaleNormal="80" zoomScaleSheetLayoutView="100" workbookViewId="0">
      <pane xSplit="2" ySplit="1" topLeftCell="C6" activePane="bottomRight" state="frozen"/>
      <selection activeCell="J41" sqref="J41"/>
      <selection pane="topRight" activeCell="J41" sqref="J41"/>
      <selection pane="bottomLeft" activeCell="J41" sqref="J41"/>
      <selection pane="bottomRight" activeCell="E6" sqref="E6"/>
    </sheetView>
  </sheetViews>
  <sheetFormatPr defaultColWidth="9.109375" defaultRowHeight="13.2" x14ac:dyDescent="0.25"/>
  <cols>
    <col min="1" max="1" width="6.33203125" style="274" bestFit="1" customWidth="1"/>
    <col min="2" max="2" width="9.33203125" style="275" customWidth="1"/>
    <col min="3" max="3" width="71.33203125" style="272" customWidth="1"/>
    <col min="4" max="4" width="17.109375" style="223" customWidth="1"/>
    <col min="5" max="5" width="11" style="223" customWidth="1"/>
    <col min="6" max="6" width="4.5546875" style="275" customWidth="1"/>
    <col min="7" max="7" width="7.109375" style="224" bestFit="1" customWidth="1"/>
    <col min="8" max="8" width="10.6640625" style="225" customWidth="1"/>
    <col min="9" max="9" width="12.44140625" style="225" bestFit="1" customWidth="1"/>
    <col min="10" max="10" width="4.33203125" style="272" customWidth="1"/>
    <col min="11" max="16384" width="9.109375" style="196"/>
  </cols>
  <sheetData>
    <row r="1" spans="1:10" ht="31.2" thickBot="1" x14ac:dyDescent="0.3">
      <c r="A1" s="204" t="s">
        <v>1550</v>
      </c>
      <c r="B1" s="205" t="s">
        <v>1551</v>
      </c>
      <c r="C1" s="206" t="s">
        <v>1552</v>
      </c>
      <c r="D1" s="207" t="s">
        <v>1553</v>
      </c>
      <c r="E1" s="208" t="s">
        <v>1554</v>
      </c>
      <c r="F1" s="207" t="s">
        <v>1555</v>
      </c>
      <c r="G1" s="209" t="s">
        <v>156</v>
      </c>
      <c r="H1" s="210" t="s">
        <v>1556</v>
      </c>
      <c r="I1" s="211" t="s">
        <v>1557</v>
      </c>
      <c r="J1" s="212"/>
    </row>
    <row r="2" spans="1:10" x14ac:dyDescent="0.25">
      <c r="A2" s="213"/>
      <c r="B2" s="214"/>
      <c r="C2" s="215"/>
      <c r="D2" s="216"/>
      <c r="E2" s="216"/>
      <c r="F2" s="216"/>
      <c r="G2" s="217"/>
      <c r="H2" s="218"/>
      <c r="I2" s="219"/>
      <c r="J2" s="220"/>
    </row>
    <row r="3" spans="1:10" x14ac:dyDescent="0.25">
      <c r="A3" s="221" t="s">
        <v>1558</v>
      </c>
      <c r="B3" s="220" t="s">
        <v>1558</v>
      </c>
      <c r="C3" s="222" t="s">
        <v>1559</v>
      </c>
      <c r="F3" s="223"/>
      <c r="I3" s="226"/>
      <c r="J3" s="220"/>
    </row>
    <row r="4" spans="1:10" ht="13.8" thickBot="1" x14ac:dyDescent="0.3">
      <c r="A4" s="227"/>
      <c r="B4" s="228"/>
      <c r="C4" s="229"/>
      <c r="D4" s="230"/>
      <c r="E4" s="230"/>
      <c r="F4" s="230"/>
      <c r="G4" s="231"/>
      <c r="H4" s="232"/>
      <c r="I4" s="233"/>
      <c r="J4" s="220"/>
    </row>
    <row r="5" spans="1:10" x14ac:dyDescent="0.25">
      <c r="A5" s="234"/>
      <c r="B5" s="235"/>
      <c r="C5" s="236" t="s">
        <v>1560</v>
      </c>
      <c r="D5" s="237"/>
      <c r="E5" s="238"/>
      <c r="F5" s="239"/>
      <c r="G5" s="239"/>
      <c r="H5" s="240"/>
      <c r="I5" s="238"/>
      <c r="J5" s="241"/>
    </row>
    <row r="6" spans="1:10" ht="306" x14ac:dyDescent="0.25">
      <c r="A6" s="242">
        <f t="shared" ref="A6" si="0">A5+1</f>
        <v>1</v>
      </c>
      <c r="B6" s="243" t="s">
        <v>1561</v>
      </c>
      <c r="C6" s="244" t="s">
        <v>1562</v>
      </c>
      <c r="D6" s="245" t="s">
        <v>1869</v>
      </c>
      <c r="E6" s="245" t="s">
        <v>1869</v>
      </c>
      <c r="F6" s="246" t="s">
        <v>1563</v>
      </c>
      <c r="G6" s="247">
        <v>1</v>
      </c>
      <c r="H6" s="452"/>
      <c r="I6" s="248">
        <f t="shared" ref="I6" si="1">ROUND(G6*H6,2)</f>
        <v>0</v>
      </c>
      <c r="J6" s="241"/>
    </row>
    <row r="7" spans="1:10" ht="326.39999999999998" x14ac:dyDescent="0.25">
      <c r="A7" s="249"/>
      <c r="B7" s="250"/>
      <c r="C7" s="251" t="s">
        <v>1564</v>
      </c>
      <c r="D7" s="252"/>
      <c r="E7" s="253"/>
      <c r="F7" s="254"/>
      <c r="G7" s="255"/>
      <c r="H7" s="256"/>
      <c r="I7" s="257"/>
      <c r="J7" s="241"/>
    </row>
    <row r="8" spans="1:10" ht="112.2" x14ac:dyDescent="0.25">
      <c r="A8" s="249"/>
      <c r="B8" s="250"/>
      <c r="C8" s="251" t="s">
        <v>1565</v>
      </c>
      <c r="D8" s="252"/>
      <c r="E8" s="253"/>
      <c r="F8" s="254"/>
      <c r="G8" s="255"/>
      <c r="H8" s="256"/>
      <c r="I8" s="257"/>
      <c r="J8" s="241"/>
    </row>
    <row r="9" spans="1:10" ht="143.25" customHeight="1" x14ac:dyDescent="0.25">
      <c r="A9" s="258"/>
      <c r="B9" s="259"/>
      <c r="C9" s="260" t="s">
        <v>1566</v>
      </c>
      <c r="D9" s="261"/>
      <c r="E9" s="262"/>
      <c r="F9" s="263"/>
      <c r="G9" s="264"/>
      <c r="H9" s="265"/>
      <c r="I9" s="266"/>
      <c r="J9" s="241"/>
    </row>
    <row r="10" spans="1:10" ht="13.8" thickBot="1" x14ac:dyDescent="0.3">
      <c r="A10" s="238"/>
      <c r="B10" s="267"/>
      <c r="C10" s="268"/>
      <c r="D10" s="237"/>
      <c r="E10" s="239"/>
      <c r="F10" s="237"/>
      <c r="G10" s="239"/>
      <c r="H10" s="238"/>
      <c r="I10" s="269"/>
      <c r="J10" s="241"/>
    </row>
    <row r="11" spans="1:10" s="273" customFormat="1" ht="13.8" thickBot="1" x14ac:dyDescent="0.25">
      <c r="A11" s="526" t="s">
        <v>1567</v>
      </c>
      <c r="B11" s="527"/>
      <c r="C11" s="527"/>
      <c r="D11" s="527"/>
      <c r="E11" s="527"/>
      <c r="F11" s="527"/>
      <c r="G11" s="527"/>
      <c r="H11" s="270"/>
      <c r="I11" s="271">
        <f>SUM(I6:I10)</f>
        <v>0</v>
      </c>
      <c r="J11" s="272"/>
    </row>
  </sheetData>
  <sheetProtection algorithmName="SHA-512" hashValue="PwTCynXuPHsUZs+4oGUl1jU4y61sl9Xlg43mCTuP1GnJwI3cErLmKELiPVzlqoUpwwv8SP1qxHqfeifbkWseBQ==" saltValue="VZL2gfHxeEMhuahEln2lQA==" spinCount="100000" sheet="1" formatRows="0"/>
  <mergeCells count="1">
    <mergeCell ref="A11:G11"/>
  </mergeCells>
  <pageMargins left="0.39370078740157483" right="0.19685039370078741" top="0.70866141732283472" bottom="0.78740157480314965" header="0" footer="0.39370078740157483"/>
  <pageSetup paperSize="9" scale="96" firstPageNumber="2" fitToHeight="9999" orientation="landscape" r:id="rId1"/>
  <headerFooter alignWithMargins="0">
    <oddFooter>&amp;L&amp;9 1426-82; ČOV Tábor Klokoty – kogenerační jednotka – PD&amp;R&amp;9&amp;P /&amp;N</oddFooter>
  </headerFooter>
  <colBreaks count="1" manualBreakCount="1">
    <brk id="9" max="82"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365BE-F1E3-4090-9961-9D597A9760C5}">
  <sheetPr>
    <tabColor rgb="FFFF0000"/>
    <pageSetUpPr fitToPage="1"/>
  </sheetPr>
  <dimension ref="A1:J90"/>
  <sheetViews>
    <sheetView view="pageBreakPreview" zoomScaleNormal="100" zoomScaleSheetLayoutView="100" workbookViewId="0">
      <pane xSplit="2" ySplit="1" topLeftCell="C2" activePane="bottomRight" state="frozen"/>
      <selection activeCell="J41" sqref="J41"/>
      <selection pane="topRight" activeCell="J41" sqref="J41"/>
      <selection pane="bottomLeft" activeCell="J41" sqref="J41"/>
      <selection pane="bottomRight" activeCell="C2" sqref="C2"/>
    </sheetView>
  </sheetViews>
  <sheetFormatPr defaultColWidth="9.109375" defaultRowHeight="13.2" x14ac:dyDescent="0.25"/>
  <cols>
    <col min="1" max="1" width="7" style="274" bestFit="1" customWidth="1"/>
    <col min="2" max="2" width="9.33203125" style="275" customWidth="1"/>
    <col min="3" max="3" width="73.44140625" style="272" customWidth="1"/>
    <col min="4" max="4" width="17.109375" style="223" customWidth="1"/>
    <col min="5" max="5" width="11" style="223" customWidth="1"/>
    <col min="6" max="6" width="4.5546875" style="275" customWidth="1"/>
    <col min="7" max="7" width="7.109375" style="224" bestFit="1" customWidth="1"/>
    <col min="8" max="8" width="10.6640625" style="225" customWidth="1"/>
    <col min="9" max="9" width="11.6640625" style="225" bestFit="1" customWidth="1"/>
    <col min="10" max="10" width="4.33203125" style="272" customWidth="1"/>
    <col min="11" max="16384" width="9.109375" style="196"/>
  </cols>
  <sheetData>
    <row r="1" spans="1:10" ht="31.2" thickBot="1" x14ac:dyDescent="0.3">
      <c r="A1" s="204" t="s">
        <v>1550</v>
      </c>
      <c r="B1" s="205" t="s">
        <v>1551</v>
      </c>
      <c r="C1" s="206" t="s">
        <v>1552</v>
      </c>
      <c r="D1" s="207" t="s">
        <v>1553</v>
      </c>
      <c r="E1" s="208" t="s">
        <v>1554</v>
      </c>
      <c r="F1" s="207" t="s">
        <v>1555</v>
      </c>
      <c r="G1" s="209" t="s">
        <v>156</v>
      </c>
      <c r="H1" s="210" t="s">
        <v>1556</v>
      </c>
      <c r="I1" s="211" t="s">
        <v>1557</v>
      </c>
      <c r="J1" s="212"/>
    </row>
    <row r="2" spans="1:10" x14ac:dyDescent="0.25">
      <c r="A2" s="276"/>
      <c r="B2" s="277"/>
      <c r="C2" s="278"/>
      <c r="D2" s="278"/>
      <c r="E2" s="277"/>
      <c r="F2" s="278"/>
      <c r="G2" s="278"/>
      <c r="H2" s="277"/>
      <c r="I2" s="279"/>
      <c r="J2" s="212"/>
    </row>
    <row r="3" spans="1:10" x14ac:dyDescent="0.25">
      <c r="A3" s="280" t="s">
        <v>1558</v>
      </c>
      <c r="B3" s="281" t="s">
        <v>1558</v>
      </c>
      <c r="C3" s="282" t="s">
        <v>1568</v>
      </c>
      <c r="D3" s="283"/>
      <c r="E3" s="283"/>
      <c r="F3" s="283"/>
      <c r="G3" s="283"/>
      <c r="H3" s="283"/>
      <c r="I3" s="284"/>
      <c r="J3" s="220"/>
    </row>
    <row r="4" spans="1:10" ht="13.8" thickBot="1" x14ac:dyDescent="0.3">
      <c r="A4" s="285"/>
      <c r="B4" s="286"/>
      <c r="C4" s="287"/>
      <c r="D4" s="288"/>
      <c r="E4" s="288"/>
      <c r="F4" s="288"/>
      <c r="G4" s="288"/>
      <c r="H4" s="288"/>
      <c r="I4" s="289"/>
      <c r="J4" s="220"/>
    </row>
    <row r="5" spans="1:10" x14ac:dyDescent="0.25">
      <c r="A5" s="290"/>
      <c r="B5" s="291"/>
      <c r="C5" s="292" t="s">
        <v>1569</v>
      </c>
      <c r="D5" s="293"/>
      <c r="E5" s="294"/>
      <c r="F5" s="295"/>
      <c r="G5" s="296"/>
      <c r="H5" s="297"/>
      <c r="I5" s="298">
        <f>SUM(I6:I26)</f>
        <v>0</v>
      </c>
      <c r="J5" s="238"/>
    </row>
    <row r="6" spans="1:10" ht="61.2" x14ac:dyDescent="0.25">
      <c r="A6" s="299">
        <v>1</v>
      </c>
      <c r="B6" s="300"/>
      <c r="C6" s="301" t="s">
        <v>1570</v>
      </c>
      <c r="D6" s="302" t="s">
        <v>1869</v>
      </c>
      <c r="E6" s="302" t="s">
        <v>1869</v>
      </c>
      <c r="F6" s="303" t="s">
        <v>1571</v>
      </c>
      <c r="G6" s="303">
        <v>1</v>
      </c>
      <c r="H6" s="453"/>
      <c r="I6" s="304">
        <f t="shared" ref="I6:I7" si="0">ROUND(G6*H6,2)</f>
        <v>0</v>
      </c>
      <c r="J6" s="241"/>
    </row>
    <row r="7" spans="1:10" ht="51" x14ac:dyDescent="0.25">
      <c r="A7" s="299">
        <f t="shared" ref="A7:A70" si="1">A6+1</f>
        <v>2</v>
      </c>
      <c r="B7" s="305" t="s">
        <v>1572</v>
      </c>
      <c r="C7" s="301" t="s">
        <v>1573</v>
      </c>
      <c r="D7" s="302" t="s">
        <v>1869</v>
      </c>
      <c r="E7" s="302" t="s">
        <v>1869</v>
      </c>
      <c r="F7" s="303" t="s">
        <v>1571</v>
      </c>
      <c r="G7" s="306">
        <v>1</v>
      </c>
      <c r="H7" s="453"/>
      <c r="I7" s="304">
        <f t="shared" si="0"/>
        <v>0</v>
      </c>
      <c r="J7" s="241"/>
    </row>
    <row r="8" spans="1:10" ht="30.6" x14ac:dyDescent="0.25">
      <c r="A8" s="299">
        <f t="shared" si="1"/>
        <v>3</v>
      </c>
      <c r="B8" s="305"/>
      <c r="C8" s="301" t="s">
        <v>1574</v>
      </c>
      <c r="D8" s="307"/>
      <c r="E8" s="307"/>
      <c r="F8" s="303" t="s">
        <v>1571</v>
      </c>
      <c r="G8" s="306">
        <v>4</v>
      </c>
      <c r="H8" s="453"/>
      <c r="I8" s="304">
        <f>ROUND(G8*H8,2)</f>
        <v>0</v>
      </c>
      <c r="J8" s="241"/>
    </row>
    <row r="9" spans="1:10" ht="30.6" x14ac:dyDescent="0.25">
      <c r="A9" s="299">
        <f t="shared" si="1"/>
        <v>4</v>
      </c>
      <c r="B9" s="308"/>
      <c r="C9" s="301" t="s">
        <v>1575</v>
      </c>
      <c r="D9" s="307"/>
      <c r="E9" s="309"/>
      <c r="F9" s="303" t="s">
        <v>1571</v>
      </c>
      <c r="G9" s="306">
        <v>1</v>
      </c>
      <c r="H9" s="453"/>
      <c r="I9" s="304">
        <f t="shared" ref="I9:I11" si="2">ROUND(G9*H9,2)</f>
        <v>0</v>
      </c>
      <c r="J9" s="241"/>
    </row>
    <row r="10" spans="1:10" x14ac:dyDescent="0.25">
      <c r="A10" s="299">
        <f t="shared" si="1"/>
        <v>5</v>
      </c>
      <c r="B10" s="305"/>
      <c r="C10" s="301" t="s">
        <v>1576</v>
      </c>
      <c r="D10" s="307"/>
      <c r="E10" s="309"/>
      <c r="F10" s="303" t="s">
        <v>283</v>
      </c>
      <c r="G10" s="306">
        <v>0.5</v>
      </c>
      <c r="H10" s="453"/>
      <c r="I10" s="304">
        <f t="shared" si="2"/>
        <v>0</v>
      </c>
      <c r="J10" s="241"/>
    </row>
    <row r="11" spans="1:10" x14ac:dyDescent="0.25">
      <c r="A11" s="299">
        <f t="shared" si="1"/>
        <v>6</v>
      </c>
      <c r="B11" s="305"/>
      <c r="C11" s="301" t="s">
        <v>1577</v>
      </c>
      <c r="D11" s="307"/>
      <c r="E11" s="309"/>
      <c r="F11" s="303" t="s">
        <v>283</v>
      </c>
      <c r="G11" s="306">
        <v>12</v>
      </c>
      <c r="H11" s="453"/>
      <c r="I11" s="304">
        <f t="shared" si="2"/>
        <v>0</v>
      </c>
      <c r="J11" s="241"/>
    </row>
    <row r="12" spans="1:10" x14ac:dyDescent="0.25">
      <c r="A12" s="299">
        <f t="shared" si="1"/>
        <v>7</v>
      </c>
      <c r="B12" s="305"/>
      <c r="C12" s="301" t="s">
        <v>1578</v>
      </c>
      <c r="D12" s="307"/>
      <c r="E12" s="309"/>
      <c r="F12" s="303" t="s">
        <v>283</v>
      </c>
      <c r="G12" s="306">
        <v>17</v>
      </c>
      <c r="H12" s="453"/>
      <c r="I12" s="304">
        <f>ROUND(G12*H12,2)</f>
        <v>0</v>
      </c>
      <c r="J12" s="241"/>
    </row>
    <row r="13" spans="1:10" x14ac:dyDescent="0.25">
      <c r="A13" s="299">
        <f t="shared" si="1"/>
        <v>8</v>
      </c>
      <c r="B13" s="305"/>
      <c r="C13" s="301" t="s">
        <v>1579</v>
      </c>
      <c r="D13" s="307"/>
      <c r="E13" s="309"/>
      <c r="F13" s="303" t="s">
        <v>1571</v>
      </c>
      <c r="G13" s="306">
        <v>1</v>
      </c>
      <c r="H13" s="453"/>
      <c r="I13" s="304">
        <f t="shared" ref="I13:I18" si="3">ROUND(G13*H13,2)</f>
        <v>0</v>
      </c>
      <c r="J13" s="241"/>
    </row>
    <row r="14" spans="1:10" x14ac:dyDescent="0.25">
      <c r="A14" s="299">
        <f t="shared" si="1"/>
        <v>9</v>
      </c>
      <c r="B14" s="305"/>
      <c r="C14" s="301" t="s">
        <v>1580</v>
      </c>
      <c r="D14" s="307"/>
      <c r="E14" s="309"/>
      <c r="F14" s="303" t="s">
        <v>1571</v>
      </c>
      <c r="G14" s="306">
        <v>1</v>
      </c>
      <c r="H14" s="453"/>
      <c r="I14" s="304">
        <f t="shared" si="3"/>
        <v>0</v>
      </c>
      <c r="J14" s="241"/>
    </row>
    <row r="15" spans="1:10" x14ac:dyDescent="0.25">
      <c r="A15" s="299">
        <f t="shared" si="1"/>
        <v>10</v>
      </c>
      <c r="B15" s="305"/>
      <c r="C15" s="310" t="s">
        <v>1581</v>
      </c>
      <c r="D15" s="307"/>
      <c r="E15" s="309"/>
      <c r="F15" s="311" t="s">
        <v>1571</v>
      </c>
      <c r="G15" s="306">
        <v>29</v>
      </c>
      <c r="H15" s="453"/>
      <c r="I15" s="304">
        <f t="shared" si="3"/>
        <v>0</v>
      </c>
      <c r="J15" s="241"/>
    </row>
    <row r="16" spans="1:10" ht="20.399999999999999" x14ac:dyDescent="0.25">
      <c r="A16" s="299">
        <f t="shared" si="1"/>
        <v>11</v>
      </c>
      <c r="B16" s="305"/>
      <c r="C16" s="301" t="s">
        <v>1582</v>
      </c>
      <c r="D16" s="307"/>
      <c r="E16" s="309"/>
      <c r="F16" s="303" t="s">
        <v>1571</v>
      </c>
      <c r="G16" s="306">
        <v>2</v>
      </c>
      <c r="H16" s="453"/>
      <c r="I16" s="304">
        <f t="shared" si="3"/>
        <v>0</v>
      </c>
      <c r="J16" s="241"/>
    </row>
    <row r="17" spans="1:10" x14ac:dyDescent="0.25">
      <c r="A17" s="299">
        <f t="shared" si="1"/>
        <v>12</v>
      </c>
      <c r="B17" s="305"/>
      <c r="C17" s="301" t="s">
        <v>1583</v>
      </c>
      <c r="D17" s="307"/>
      <c r="E17" s="309"/>
      <c r="F17" s="303" t="s">
        <v>1571</v>
      </c>
      <c r="G17" s="306">
        <v>1</v>
      </c>
      <c r="H17" s="453"/>
      <c r="I17" s="304">
        <f t="shared" si="3"/>
        <v>0</v>
      </c>
      <c r="J17" s="241"/>
    </row>
    <row r="18" spans="1:10" ht="20.399999999999999" x14ac:dyDescent="0.25">
      <c r="A18" s="299">
        <f t="shared" si="1"/>
        <v>13</v>
      </c>
      <c r="B18" s="305"/>
      <c r="C18" s="301" t="s">
        <v>1584</v>
      </c>
      <c r="D18" s="307"/>
      <c r="E18" s="309"/>
      <c r="F18" s="303" t="s">
        <v>283</v>
      </c>
      <c r="G18" s="306">
        <f>G12</f>
        <v>17</v>
      </c>
      <c r="H18" s="453"/>
      <c r="I18" s="304">
        <f t="shared" si="3"/>
        <v>0</v>
      </c>
      <c r="J18" s="241"/>
    </row>
    <row r="19" spans="1:10" ht="20.399999999999999" x14ac:dyDescent="0.25">
      <c r="A19" s="299">
        <f t="shared" si="1"/>
        <v>14</v>
      </c>
      <c r="B19" s="305"/>
      <c r="C19" s="301" t="s">
        <v>1585</v>
      </c>
      <c r="D19" s="307"/>
      <c r="E19" s="307"/>
      <c r="F19" s="303" t="s">
        <v>1586</v>
      </c>
      <c r="G19" s="306">
        <v>1</v>
      </c>
      <c r="H19" s="453"/>
      <c r="I19" s="304">
        <f>ROUND(G19*H19,2)</f>
        <v>0</v>
      </c>
      <c r="J19" s="241"/>
    </row>
    <row r="20" spans="1:10" ht="20.399999999999999" x14ac:dyDescent="0.25">
      <c r="A20" s="299">
        <f t="shared" si="1"/>
        <v>15</v>
      </c>
      <c r="B20" s="305"/>
      <c r="C20" s="301" t="s">
        <v>1587</v>
      </c>
      <c r="D20" s="307"/>
      <c r="E20" s="309"/>
      <c r="F20" s="303" t="s">
        <v>1586</v>
      </c>
      <c r="G20" s="306">
        <v>1</v>
      </c>
      <c r="H20" s="453"/>
      <c r="I20" s="304">
        <f t="shared" ref="I20:I22" si="4">ROUND(G20*H20,2)</f>
        <v>0</v>
      </c>
      <c r="J20" s="241"/>
    </row>
    <row r="21" spans="1:10" x14ac:dyDescent="0.25">
      <c r="A21" s="299">
        <f t="shared" si="1"/>
        <v>16</v>
      </c>
      <c r="B21" s="305"/>
      <c r="C21" s="301" t="s">
        <v>1588</v>
      </c>
      <c r="D21" s="307"/>
      <c r="E21" s="309"/>
      <c r="F21" s="303" t="s">
        <v>1586</v>
      </c>
      <c r="G21" s="306">
        <v>4</v>
      </c>
      <c r="H21" s="453"/>
      <c r="I21" s="304">
        <f t="shared" si="4"/>
        <v>0</v>
      </c>
      <c r="J21" s="241"/>
    </row>
    <row r="22" spans="1:10" ht="20.399999999999999" x14ac:dyDescent="0.25">
      <c r="A22" s="299">
        <f t="shared" si="1"/>
        <v>17</v>
      </c>
      <c r="B22" s="305"/>
      <c r="C22" s="301" t="s">
        <v>1589</v>
      </c>
      <c r="D22" s="307"/>
      <c r="E22" s="309"/>
      <c r="F22" s="303" t="s">
        <v>1586</v>
      </c>
      <c r="G22" s="306">
        <v>2</v>
      </c>
      <c r="H22" s="453"/>
      <c r="I22" s="304">
        <f t="shared" si="4"/>
        <v>0</v>
      </c>
      <c r="J22" s="241"/>
    </row>
    <row r="23" spans="1:10" x14ac:dyDescent="0.25">
      <c r="A23" s="299">
        <f t="shared" si="1"/>
        <v>18</v>
      </c>
      <c r="B23" s="305"/>
      <c r="C23" s="301" t="s">
        <v>1590</v>
      </c>
      <c r="D23" s="307"/>
      <c r="E23" s="309"/>
      <c r="F23" s="303" t="s">
        <v>1571</v>
      </c>
      <c r="G23" s="306">
        <v>3</v>
      </c>
      <c r="H23" s="453"/>
      <c r="I23" s="304">
        <f>ROUND(G23*H23,2)</f>
        <v>0</v>
      </c>
      <c r="J23" s="241"/>
    </row>
    <row r="24" spans="1:10" x14ac:dyDescent="0.25">
      <c r="A24" s="299">
        <f t="shared" si="1"/>
        <v>19</v>
      </c>
      <c r="B24" s="305"/>
      <c r="C24" s="301" t="s">
        <v>1591</v>
      </c>
      <c r="D24" s="307"/>
      <c r="E24" s="309"/>
      <c r="F24" s="303" t="s">
        <v>1586</v>
      </c>
      <c r="G24" s="306">
        <v>1</v>
      </c>
      <c r="H24" s="453"/>
      <c r="I24" s="304">
        <f t="shared" ref="I24:I26" si="5">ROUND(G24*H24,2)</f>
        <v>0</v>
      </c>
      <c r="J24" s="241"/>
    </row>
    <row r="25" spans="1:10" x14ac:dyDescent="0.25">
      <c r="A25" s="299">
        <f t="shared" si="1"/>
        <v>20</v>
      </c>
      <c r="B25" s="305"/>
      <c r="C25" s="301" t="s">
        <v>1592</v>
      </c>
      <c r="D25" s="307"/>
      <c r="E25" s="309"/>
      <c r="F25" s="303" t="s">
        <v>1586</v>
      </c>
      <c r="G25" s="306">
        <v>1</v>
      </c>
      <c r="H25" s="453"/>
      <c r="I25" s="304">
        <f t="shared" si="5"/>
        <v>0</v>
      </c>
      <c r="J25" s="241"/>
    </row>
    <row r="26" spans="1:10" x14ac:dyDescent="0.25">
      <c r="A26" s="312">
        <f t="shared" si="1"/>
        <v>21</v>
      </c>
      <c r="B26" s="309"/>
      <c r="C26" s="313" t="s">
        <v>1593</v>
      </c>
      <c r="D26" s="307"/>
      <c r="E26" s="309"/>
      <c r="F26" s="314" t="s">
        <v>1586</v>
      </c>
      <c r="G26" s="315">
        <v>1</v>
      </c>
      <c r="H26" s="454"/>
      <c r="I26" s="316">
        <f t="shared" si="5"/>
        <v>0</v>
      </c>
      <c r="J26" s="241"/>
    </row>
    <row r="27" spans="1:10" x14ac:dyDescent="0.25">
      <c r="A27" s="299"/>
      <c r="B27" s="305"/>
      <c r="C27" s="317"/>
      <c r="D27" s="318"/>
      <c r="E27" s="319"/>
      <c r="F27" s="319"/>
      <c r="G27" s="319"/>
      <c r="H27" s="320"/>
      <c r="I27" s="321"/>
      <c r="J27" s="241"/>
    </row>
    <row r="28" spans="1:10" x14ac:dyDescent="0.25">
      <c r="A28" s="322"/>
      <c r="B28" s="323"/>
      <c r="C28" s="324" t="s">
        <v>1594</v>
      </c>
      <c r="D28" s="325"/>
      <c r="E28" s="326"/>
      <c r="F28" s="327"/>
      <c r="G28" s="328"/>
      <c r="H28" s="329"/>
      <c r="I28" s="330">
        <f>SUM(I29:I79)</f>
        <v>0</v>
      </c>
      <c r="J28" s="238"/>
    </row>
    <row r="29" spans="1:10" ht="285.60000000000002" x14ac:dyDescent="0.25">
      <c r="A29" s="299">
        <f>A26+1</f>
        <v>22</v>
      </c>
      <c r="B29" s="331"/>
      <c r="C29" s="313" t="s">
        <v>1595</v>
      </c>
      <c r="D29" s="309"/>
      <c r="E29" s="314"/>
      <c r="F29" s="303" t="s">
        <v>1019</v>
      </c>
      <c r="G29" s="306">
        <v>1</v>
      </c>
      <c r="H29" s="453"/>
      <c r="I29" s="304">
        <f>ROUND(G29*H29,2)</f>
        <v>0</v>
      </c>
      <c r="J29" s="241"/>
    </row>
    <row r="30" spans="1:10" x14ac:dyDescent="0.25">
      <c r="A30" s="299">
        <f>A29+1</f>
        <v>23</v>
      </c>
      <c r="B30" s="305" t="s">
        <v>1596</v>
      </c>
      <c r="C30" s="301" t="s">
        <v>1597</v>
      </c>
      <c r="D30" s="302" t="s">
        <v>1869</v>
      </c>
      <c r="E30" s="302" t="s">
        <v>1869</v>
      </c>
      <c r="F30" s="303" t="s">
        <v>1571</v>
      </c>
      <c r="G30" s="306">
        <v>1</v>
      </c>
      <c r="H30" s="453"/>
      <c r="I30" s="304">
        <f>ROUND(G30*H30,2)</f>
        <v>0</v>
      </c>
      <c r="J30" s="241"/>
    </row>
    <row r="31" spans="1:10" ht="30.6" x14ac:dyDescent="0.25">
      <c r="A31" s="299">
        <f t="shared" si="1"/>
        <v>24</v>
      </c>
      <c r="B31" s="305" t="s">
        <v>1598</v>
      </c>
      <c r="C31" s="301" t="s">
        <v>1599</v>
      </c>
      <c r="D31" s="302" t="s">
        <v>1869</v>
      </c>
      <c r="E31" s="302" t="s">
        <v>1869</v>
      </c>
      <c r="F31" s="303" t="s">
        <v>1571</v>
      </c>
      <c r="G31" s="306">
        <v>1</v>
      </c>
      <c r="H31" s="453"/>
      <c r="I31" s="304">
        <f t="shared" ref="I31:I38" si="6">ROUND(G31*H31,2)</f>
        <v>0</v>
      </c>
      <c r="J31" s="241"/>
    </row>
    <row r="32" spans="1:10" ht="61.2" x14ac:dyDescent="0.25">
      <c r="A32" s="299">
        <f t="shared" si="1"/>
        <v>25</v>
      </c>
      <c r="B32" s="305" t="s">
        <v>1600</v>
      </c>
      <c r="C32" s="301" t="s">
        <v>1601</v>
      </c>
      <c r="D32" s="302" t="s">
        <v>1869</v>
      </c>
      <c r="E32" s="302" t="s">
        <v>1869</v>
      </c>
      <c r="F32" s="303" t="s">
        <v>1571</v>
      </c>
      <c r="G32" s="306">
        <v>1</v>
      </c>
      <c r="H32" s="453"/>
      <c r="I32" s="304">
        <f t="shared" si="6"/>
        <v>0</v>
      </c>
      <c r="J32" s="241"/>
    </row>
    <row r="33" spans="1:10" x14ac:dyDescent="0.25">
      <c r="A33" s="299">
        <f>A32+1</f>
        <v>26</v>
      </c>
      <c r="B33" s="305"/>
      <c r="C33" s="301" t="s">
        <v>1602</v>
      </c>
      <c r="D33" s="307"/>
      <c r="E33" s="309"/>
      <c r="F33" s="303" t="s">
        <v>283</v>
      </c>
      <c r="G33" s="306">
        <v>4</v>
      </c>
      <c r="H33" s="453"/>
      <c r="I33" s="304">
        <f t="shared" si="6"/>
        <v>0</v>
      </c>
      <c r="J33" s="241"/>
    </row>
    <row r="34" spans="1:10" x14ac:dyDescent="0.25">
      <c r="A34" s="299">
        <f t="shared" si="1"/>
        <v>27</v>
      </c>
      <c r="B34" s="305"/>
      <c r="C34" s="301" t="s">
        <v>1603</v>
      </c>
      <c r="D34" s="307"/>
      <c r="E34" s="309"/>
      <c r="F34" s="303" t="s">
        <v>283</v>
      </c>
      <c r="G34" s="306">
        <v>2</v>
      </c>
      <c r="H34" s="453"/>
      <c r="I34" s="304">
        <f t="shared" si="6"/>
        <v>0</v>
      </c>
      <c r="J34" s="241"/>
    </row>
    <row r="35" spans="1:10" x14ac:dyDescent="0.25">
      <c r="A35" s="299">
        <f t="shared" si="1"/>
        <v>28</v>
      </c>
      <c r="B35" s="305"/>
      <c r="C35" s="310" t="s">
        <v>1604</v>
      </c>
      <c r="D35" s="307"/>
      <c r="E35" s="309"/>
      <c r="F35" s="311" t="s">
        <v>283</v>
      </c>
      <c r="G35" s="306">
        <v>3</v>
      </c>
      <c r="H35" s="453"/>
      <c r="I35" s="304">
        <f t="shared" si="6"/>
        <v>0</v>
      </c>
      <c r="J35" s="241"/>
    </row>
    <row r="36" spans="1:10" x14ac:dyDescent="0.25">
      <c r="A36" s="299">
        <f t="shared" si="1"/>
        <v>29</v>
      </c>
      <c r="B36" s="305"/>
      <c r="C36" s="301" t="s">
        <v>1605</v>
      </c>
      <c r="D36" s="307"/>
      <c r="E36" s="309"/>
      <c r="F36" s="303" t="s">
        <v>283</v>
      </c>
      <c r="G36" s="306">
        <v>1</v>
      </c>
      <c r="H36" s="453"/>
      <c r="I36" s="304">
        <f t="shared" si="6"/>
        <v>0</v>
      </c>
      <c r="J36" s="241"/>
    </row>
    <row r="37" spans="1:10" x14ac:dyDescent="0.25">
      <c r="A37" s="299">
        <f t="shared" si="1"/>
        <v>30</v>
      </c>
      <c r="B37" s="305"/>
      <c r="C37" s="301" t="s">
        <v>1606</v>
      </c>
      <c r="D37" s="307"/>
      <c r="E37" s="309"/>
      <c r="F37" s="303" t="s">
        <v>283</v>
      </c>
      <c r="G37" s="306">
        <v>5</v>
      </c>
      <c r="H37" s="453"/>
      <c r="I37" s="304">
        <f t="shared" si="6"/>
        <v>0</v>
      </c>
      <c r="J37" s="241"/>
    </row>
    <row r="38" spans="1:10" x14ac:dyDescent="0.25">
      <c r="A38" s="299">
        <f t="shared" si="1"/>
        <v>31</v>
      </c>
      <c r="B38" s="305"/>
      <c r="C38" s="301" t="s">
        <v>1607</v>
      </c>
      <c r="D38" s="307"/>
      <c r="E38" s="309"/>
      <c r="F38" s="303" t="s">
        <v>283</v>
      </c>
      <c r="G38" s="306">
        <v>15</v>
      </c>
      <c r="H38" s="453"/>
      <c r="I38" s="304">
        <f t="shared" si="6"/>
        <v>0</v>
      </c>
      <c r="J38" s="241"/>
    </row>
    <row r="39" spans="1:10" x14ac:dyDescent="0.25">
      <c r="A39" s="299">
        <f t="shared" si="1"/>
        <v>32</v>
      </c>
      <c r="B39" s="305"/>
      <c r="C39" s="301" t="s">
        <v>1608</v>
      </c>
      <c r="D39" s="307"/>
      <c r="E39" s="307"/>
      <c r="F39" s="303" t="s">
        <v>283</v>
      </c>
      <c r="G39" s="306">
        <v>56</v>
      </c>
      <c r="H39" s="453"/>
      <c r="I39" s="304">
        <f>ROUND(G39*H39,2)</f>
        <v>0</v>
      </c>
      <c r="J39" s="241"/>
    </row>
    <row r="40" spans="1:10" x14ac:dyDescent="0.25">
      <c r="A40" s="299">
        <f t="shared" si="1"/>
        <v>33</v>
      </c>
      <c r="B40" s="305"/>
      <c r="C40" s="301" t="s">
        <v>1609</v>
      </c>
      <c r="D40" s="307"/>
      <c r="E40" s="309"/>
      <c r="F40" s="303" t="s">
        <v>283</v>
      </c>
      <c r="G40" s="306">
        <f>G39</f>
        <v>56</v>
      </c>
      <c r="H40" s="453"/>
      <c r="I40" s="304">
        <f t="shared" ref="I40:I47" si="7">ROUND(G40*H40,2)</f>
        <v>0</v>
      </c>
      <c r="J40" s="241"/>
    </row>
    <row r="41" spans="1:10" x14ac:dyDescent="0.25">
      <c r="A41" s="299">
        <f t="shared" si="1"/>
        <v>34</v>
      </c>
      <c r="B41" s="305"/>
      <c r="C41" s="301" t="s">
        <v>1610</v>
      </c>
      <c r="D41" s="307"/>
      <c r="E41" s="309"/>
      <c r="F41" s="303" t="s">
        <v>1571</v>
      </c>
      <c r="G41" s="306">
        <v>2</v>
      </c>
      <c r="H41" s="453"/>
      <c r="I41" s="304">
        <f t="shared" si="7"/>
        <v>0</v>
      </c>
      <c r="J41" s="241"/>
    </row>
    <row r="42" spans="1:10" x14ac:dyDescent="0.25">
      <c r="A42" s="299">
        <f t="shared" si="1"/>
        <v>35</v>
      </c>
      <c r="B42" s="305"/>
      <c r="C42" s="301" t="s">
        <v>1611</v>
      </c>
      <c r="D42" s="307"/>
      <c r="E42" s="309"/>
      <c r="F42" s="303" t="s">
        <v>1571</v>
      </c>
      <c r="G42" s="306">
        <v>4</v>
      </c>
      <c r="H42" s="453"/>
      <c r="I42" s="304">
        <f t="shared" si="7"/>
        <v>0</v>
      </c>
      <c r="J42" s="241"/>
    </row>
    <row r="43" spans="1:10" x14ac:dyDescent="0.25">
      <c r="A43" s="299">
        <f>A42+1</f>
        <v>36</v>
      </c>
      <c r="B43" s="305"/>
      <c r="C43" s="301" t="s">
        <v>1612</v>
      </c>
      <c r="D43" s="307"/>
      <c r="E43" s="309"/>
      <c r="F43" s="303" t="s">
        <v>1571</v>
      </c>
      <c r="G43" s="306">
        <v>1</v>
      </c>
      <c r="H43" s="453"/>
      <c r="I43" s="304">
        <f t="shared" si="7"/>
        <v>0</v>
      </c>
      <c r="J43" s="241"/>
    </row>
    <row r="44" spans="1:10" ht="20.399999999999999" x14ac:dyDescent="0.25">
      <c r="A44" s="299">
        <f t="shared" si="1"/>
        <v>37</v>
      </c>
      <c r="B44" s="305"/>
      <c r="C44" s="301" t="s">
        <v>1613</v>
      </c>
      <c r="D44" s="307"/>
      <c r="E44" s="309"/>
      <c r="F44" s="303" t="s">
        <v>1586</v>
      </c>
      <c r="G44" s="306">
        <v>6</v>
      </c>
      <c r="H44" s="453"/>
      <c r="I44" s="304">
        <f t="shared" si="7"/>
        <v>0</v>
      </c>
      <c r="J44" s="241"/>
    </row>
    <row r="45" spans="1:10" ht="20.399999999999999" x14ac:dyDescent="0.25">
      <c r="A45" s="299">
        <f t="shared" si="1"/>
        <v>38</v>
      </c>
      <c r="B45" s="305"/>
      <c r="C45" s="310" t="s">
        <v>1614</v>
      </c>
      <c r="D45" s="307"/>
      <c r="E45" s="309"/>
      <c r="F45" s="311" t="s">
        <v>1586</v>
      </c>
      <c r="G45" s="306">
        <v>2</v>
      </c>
      <c r="H45" s="453"/>
      <c r="I45" s="304">
        <f t="shared" si="7"/>
        <v>0</v>
      </c>
      <c r="J45" s="241"/>
    </row>
    <row r="46" spans="1:10" x14ac:dyDescent="0.25">
      <c r="A46" s="299">
        <f t="shared" si="1"/>
        <v>39</v>
      </c>
      <c r="B46" s="305"/>
      <c r="C46" s="301" t="s">
        <v>1590</v>
      </c>
      <c r="D46" s="307"/>
      <c r="E46" s="309"/>
      <c r="F46" s="303" t="s">
        <v>1571</v>
      </c>
      <c r="G46" s="306">
        <v>6</v>
      </c>
      <c r="H46" s="453"/>
      <c r="I46" s="304">
        <f t="shared" si="7"/>
        <v>0</v>
      </c>
      <c r="J46" s="241"/>
    </row>
    <row r="47" spans="1:10" x14ac:dyDescent="0.25">
      <c r="A47" s="299">
        <f>A46+1</f>
        <v>40</v>
      </c>
      <c r="B47" s="305"/>
      <c r="C47" s="301" t="s">
        <v>1615</v>
      </c>
      <c r="D47" s="307"/>
      <c r="E47" s="309"/>
      <c r="F47" s="303" t="s">
        <v>283</v>
      </c>
      <c r="G47" s="306">
        <v>4</v>
      </c>
      <c r="H47" s="453"/>
      <c r="I47" s="304">
        <f t="shared" si="7"/>
        <v>0</v>
      </c>
      <c r="J47" s="241"/>
    </row>
    <row r="48" spans="1:10" x14ac:dyDescent="0.25">
      <c r="A48" s="299">
        <f t="shared" si="1"/>
        <v>41</v>
      </c>
      <c r="B48" s="305"/>
      <c r="C48" s="301" t="s">
        <v>1616</v>
      </c>
      <c r="D48" s="307"/>
      <c r="E48" s="307"/>
      <c r="F48" s="303" t="s">
        <v>283</v>
      </c>
      <c r="G48" s="306">
        <v>6</v>
      </c>
      <c r="H48" s="453"/>
      <c r="I48" s="304">
        <f>ROUND(G48*H48,2)</f>
        <v>0</v>
      </c>
      <c r="J48" s="241"/>
    </row>
    <row r="49" spans="1:10" ht="20.399999999999999" x14ac:dyDescent="0.25">
      <c r="A49" s="299">
        <f>A48+1</f>
        <v>42</v>
      </c>
      <c r="B49" s="305"/>
      <c r="C49" s="301" t="s">
        <v>1617</v>
      </c>
      <c r="D49" s="307"/>
      <c r="E49" s="309"/>
      <c r="F49" s="303" t="s">
        <v>283</v>
      </c>
      <c r="G49" s="306">
        <v>4</v>
      </c>
      <c r="H49" s="453"/>
      <c r="I49" s="304">
        <f t="shared" ref="I49:I50" si="8">ROUND(G49*H49,2)</f>
        <v>0</v>
      </c>
      <c r="J49" s="241"/>
    </row>
    <row r="50" spans="1:10" ht="20.399999999999999" x14ac:dyDescent="0.25">
      <c r="A50" s="299">
        <f t="shared" si="1"/>
        <v>43</v>
      </c>
      <c r="B50" s="305"/>
      <c r="C50" s="301" t="s">
        <v>1618</v>
      </c>
      <c r="D50" s="307"/>
      <c r="E50" s="309"/>
      <c r="F50" s="303" t="s">
        <v>283</v>
      </c>
      <c r="G50" s="306">
        <v>2</v>
      </c>
      <c r="H50" s="453"/>
      <c r="I50" s="304">
        <f t="shared" si="8"/>
        <v>0</v>
      </c>
      <c r="J50" s="241"/>
    </row>
    <row r="51" spans="1:10" ht="20.399999999999999" x14ac:dyDescent="0.25">
      <c r="A51" s="299">
        <f t="shared" si="1"/>
        <v>44</v>
      </c>
      <c r="B51" s="305"/>
      <c r="C51" s="301" t="s">
        <v>1619</v>
      </c>
      <c r="D51" s="307"/>
      <c r="E51" s="309"/>
      <c r="F51" s="303" t="s">
        <v>283</v>
      </c>
      <c r="G51" s="306">
        <v>9</v>
      </c>
      <c r="H51" s="453"/>
      <c r="I51" s="304">
        <f>ROUND(G51*H51,2)</f>
        <v>0</v>
      </c>
      <c r="J51" s="241"/>
    </row>
    <row r="52" spans="1:10" ht="20.399999999999999" x14ac:dyDescent="0.25">
      <c r="A52" s="299">
        <f t="shared" si="1"/>
        <v>45</v>
      </c>
      <c r="B52" s="305"/>
      <c r="C52" s="301" t="s">
        <v>1620</v>
      </c>
      <c r="D52" s="307"/>
      <c r="E52" s="309"/>
      <c r="F52" s="303" t="s">
        <v>283</v>
      </c>
      <c r="G52" s="306">
        <v>56</v>
      </c>
      <c r="H52" s="453"/>
      <c r="I52" s="304">
        <f t="shared" ref="I52:I57" si="9">ROUND(G52*H52,2)</f>
        <v>0</v>
      </c>
      <c r="J52" s="241"/>
    </row>
    <row r="53" spans="1:10" ht="20.399999999999999" x14ac:dyDescent="0.25">
      <c r="A53" s="299">
        <f t="shared" si="1"/>
        <v>46</v>
      </c>
      <c r="B53" s="305"/>
      <c r="C53" s="301" t="s">
        <v>1621</v>
      </c>
      <c r="D53" s="307"/>
      <c r="E53" s="309"/>
      <c r="F53" s="303" t="s">
        <v>283</v>
      </c>
      <c r="G53" s="306">
        <v>3</v>
      </c>
      <c r="H53" s="453"/>
      <c r="I53" s="304">
        <f t="shared" si="9"/>
        <v>0</v>
      </c>
      <c r="J53" s="241"/>
    </row>
    <row r="54" spans="1:10" ht="20.399999999999999" x14ac:dyDescent="0.25">
      <c r="A54" s="299">
        <f t="shared" si="1"/>
        <v>47</v>
      </c>
      <c r="B54" s="305"/>
      <c r="C54" s="310" t="s">
        <v>1622</v>
      </c>
      <c r="D54" s="307"/>
      <c r="E54" s="309"/>
      <c r="F54" s="311" t="s">
        <v>283</v>
      </c>
      <c r="G54" s="306">
        <v>1</v>
      </c>
      <c r="H54" s="453"/>
      <c r="I54" s="304">
        <f t="shared" si="9"/>
        <v>0</v>
      </c>
      <c r="J54" s="241"/>
    </row>
    <row r="55" spans="1:10" ht="20.399999999999999" x14ac:dyDescent="0.25">
      <c r="A55" s="299">
        <f t="shared" si="1"/>
        <v>48</v>
      </c>
      <c r="B55" s="305"/>
      <c r="C55" s="301" t="s">
        <v>1623</v>
      </c>
      <c r="D55" s="307"/>
      <c r="E55" s="309"/>
      <c r="F55" s="303" t="s">
        <v>283</v>
      </c>
      <c r="G55" s="306">
        <f>G37</f>
        <v>5</v>
      </c>
      <c r="H55" s="453"/>
      <c r="I55" s="304">
        <f t="shared" si="9"/>
        <v>0</v>
      </c>
      <c r="J55" s="241"/>
    </row>
    <row r="56" spans="1:10" ht="20.399999999999999" x14ac:dyDescent="0.25">
      <c r="A56" s="299">
        <f t="shared" si="1"/>
        <v>49</v>
      </c>
      <c r="B56" s="305"/>
      <c r="C56" s="301" t="s">
        <v>1624</v>
      </c>
      <c r="D56" s="307"/>
      <c r="E56" s="309"/>
      <c r="F56" s="303" t="s">
        <v>283</v>
      </c>
      <c r="G56" s="306">
        <f>56-2*17</f>
        <v>22</v>
      </c>
      <c r="H56" s="453"/>
      <c r="I56" s="304">
        <f t="shared" si="9"/>
        <v>0</v>
      </c>
      <c r="J56" s="241"/>
    </row>
    <row r="57" spans="1:10" x14ac:dyDescent="0.25">
      <c r="A57" s="299">
        <f t="shared" si="1"/>
        <v>50</v>
      </c>
      <c r="B57" s="305"/>
      <c r="C57" s="301" t="s">
        <v>1625</v>
      </c>
      <c r="D57" s="307"/>
      <c r="E57" s="309"/>
      <c r="F57" s="303" t="s">
        <v>1571</v>
      </c>
      <c r="G57" s="306">
        <v>6</v>
      </c>
      <c r="H57" s="453"/>
      <c r="I57" s="304">
        <f t="shared" si="9"/>
        <v>0</v>
      </c>
      <c r="J57" s="241"/>
    </row>
    <row r="58" spans="1:10" ht="20.399999999999999" x14ac:dyDescent="0.25">
      <c r="A58" s="299">
        <f t="shared" si="1"/>
        <v>51</v>
      </c>
      <c r="B58" s="305"/>
      <c r="C58" s="301" t="s">
        <v>1626</v>
      </c>
      <c r="D58" s="307"/>
      <c r="E58" s="307"/>
      <c r="F58" s="303" t="s">
        <v>283</v>
      </c>
      <c r="G58" s="306">
        <v>34</v>
      </c>
      <c r="H58" s="453"/>
      <c r="I58" s="304">
        <f>ROUND(G58*H58,2)</f>
        <v>0</v>
      </c>
      <c r="J58" s="241"/>
    </row>
    <row r="59" spans="1:10" ht="20.399999999999999" x14ac:dyDescent="0.25">
      <c r="A59" s="299">
        <f t="shared" si="1"/>
        <v>52</v>
      </c>
      <c r="B59" s="305"/>
      <c r="C59" s="301" t="s">
        <v>1627</v>
      </c>
      <c r="D59" s="307"/>
      <c r="E59" s="309"/>
      <c r="F59" s="303" t="s">
        <v>283</v>
      </c>
      <c r="G59" s="306">
        <v>10</v>
      </c>
      <c r="H59" s="453"/>
      <c r="I59" s="304">
        <f t="shared" ref="I59:I60" si="10">ROUND(G59*H59,2)</f>
        <v>0</v>
      </c>
      <c r="J59" s="241"/>
    </row>
    <row r="60" spans="1:10" x14ac:dyDescent="0.25">
      <c r="A60" s="299">
        <f>A59+1</f>
        <v>53</v>
      </c>
      <c r="B60" s="305"/>
      <c r="C60" s="301" t="s">
        <v>1628</v>
      </c>
      <c r="D60" s="307"/>
      <c r="E60" s="309"/>
      <c r="F60" s="303" t="s">
        <v>1571</v>
      </c>
      <c r="G60" s="306">
        <v>4</v>
      </c>
      <c r="H60" s="453"/>
      <c r="I60" s="304">
        <f t="shared" si="10"/>
        <v>0</v>
      </c>
      <c r="J60" s="241"/>
    </row>
    <row r="61" spans="1:10" x14ac:dyDescent="0.25">
      <c r="A61" s="299">
        <f t="shared" si="1"/>
        <v>54</v>
      </c>
      <c r="B61" s="305"/>
      <c r="C61" s="301" t="s">
        <v>1629</v>
      </c>
      <c r="D61" s="307"/>
      <c r="E61" s="309"/>
      <c r="F61" s="303" t="s">
        <v>1571</v>
      </c>
      <c r="G61" s="306">
        <v>2</v>
      </c>
      <c r="H61" s="453"/>
      <c r="I61" s="304">
        <f>ROUND(G61*H61,2)</f>
        <v>0</v>
      </c>
      <c r="J61" s="241"/>
    </row>
    <row r="62" spans="1:10" x14ac:dyDescent="0.25">
      <c r="A62" s="299">
        <f t="shared" si="1"/>
        <v>55</v>
      </c>
      <c r="B62" s="305"/>
      <c r="C62" s="301" t="s">
        <v>1630</v>
      </c>
      <c r="D62" s="307"/>
      <c r="E62" s="309"/>
      <c r="F62" s="303" t="s">
        <v>1571</v>
      </c>
      <c r="G62" s="306">
        <v>2</v>
      </c>
      <c r="H62" s="453"/>
      <c r="I62" s="304">
        <f t="shared" ref="I62:I67" si="11">ROUND(G62*H62,2)</f>
        <v>0</v>
      </c>
      <c r="J62" s="241"/>
    </row>
    <row r="63" spans="1:10" x14ac:dyDescent="0.25">
      <c r="A63" s="299">
        <f t="shared" si="1"/>
        <v>56</v>
      </c>
      <c r="B63" s="305"/>
      <c r="C63" s="301" t="s">
        <v>1631</v>
      </c>
      <c r="D63" s="307"/>
      <c r="E63" s="309"/>
      <c r="F63" s="303" t="s">
        <v>1571</v>
      </c>
      <c r="G63" s="306">
        <v>2</v>
      </c>
      <c r="H63" s="453"/>
      <c r="I63" s="304">
        <f t="shared" si="11"/>
        <v>0</v>
      </c>
      <c r="J63" s="241"/>
    </row>
    <row r="64" spans="1:10" x14ac:dyDescent="0.25">
      <c r="A64" s="299">
        <f t="shared" si="1"/>
        <v>57</v>
      </c>
      <c r="B64" s="305"/>
      <c r="C64" s="310" t="s">
        <v>1632</v>
      </c>
      <c r="D64" s="307"/>
      <c r="E64" s="309"/>
      <c r="F64" s="311" t="s">
        <v>1571</v>
      </c>
      <c r="G64" s="306">
        <v>1</v>
      </c>
      <c r="H64" s="453"/>
      <c r="I64" s="304">
        <f t="shared" si="11"/>
        <v>0</v>
      </c>
      <c r="J64" s="241"/>
    </row>
    <row r="65" spans="1:10" x14ac:dyDescent="0.25">
      <c r="A65" s="299">
        <f t="shared" si="1"/>
        <v>58</v>
      </c>
      <c r="B65" s="305"/>
      <c r="C65" s="301" t="s">
        <v>1633</v>
      </c>
      <c r="D65" s="307"/>
      <c r="E65" s="309"/>
      <c r="F65" s="303" t="s">
        <v>1571</v>
      </c>
      <c r="G65" s="306">
        <v>4</v>
      </c>
      <c r="H65" s="453"/>
      <c r="I65" s="304">
        <f t="shared" si="11"/>
        <v>0</v>
      </c>
      <c r="J65" s="241"/>
    </row>
    <row r="66" spans="1:10" x14ac:dyDescent="0.25">
      <c r="A66" s="299">
        <f t="shared" si="1"/>
        <v>59</v>
      </c>
      <c r="B66" s="305"/>
      <c r="C66" s="301" t="s">
        <v>1634</v>
      </c>
      <c r="D66" s="307"/>
      <c r="E66" s="309"/>
      <c r="F66" s="303" t="s">
        <v>1571</v>
      </c>
      <c r="G66" s="306">
        <v>2</v>
      </c>
      <c r="H66" s="453"/>
      <c r="I66" s="304">
        <f t="shared" si="11"/>
        <v>0</v>
      </c>
      <c r="J66" s="241"/>
    </row>
    <row r="67" spans="1:10" x14ac:dyDescent="0.25">
      <c r="A67" s="299">
        <f t="shared" si="1"/>
        <v>60</v>
      </c>
      <c r="B67" s="305"/>
      <c r="C67" s="301" t="s">
        <v>1635</v>
      </c>
      <c r="D67" s="307"/>
      <c r="E67" s="309"/>
      <c r="F67" s="303" t="s">
        <v>1571</v>
      </c>
      <c r="G67" s="306">
        <v>1</v>
      </c>
      <c r="H67" s="453"/>
      <c r="I67" s="304">
        <f t="shared" si="11"/>
        <v>0</v>
      </c>
      <c r="J67" s="241"/>
    </row>
    <row r="68" spans="1:10" x14ac:dyDescent="0.25">
      <c r="A68" s="299">
        <f t="shared" si="1"/>
        <v>61</v>
      </c>
      <c r="B68" s="305"/>
      <c r="C68" s="301" t="s">
        <v>1636</v>
      </c>
      <c r="D68" s="307"/>
      <c r="E68" s="307"/>
      <c r="F68" s="303" t="s">
        <v>1571</v>
      </c>
      <c r="G68" s="306">
        <v>1</v>
      </c>
      <c r="H68" s="453"/>
      <c r="I68" s="304">
        <f>ROUND(G68*H68,2)</f>
        <v>0</v>
      </c>
      <c r="J68" s="241"/>
    </row>
    <row r="69" spans="1:10" x14ac:dyDescent="0.25">
      <c r="A69" s="299">
        <f t="shared" si="1"/>
        <v>62</v>
      </c>
      <c r="B69" s="305"/>
      <c r="C69" s="301" t="s">
        <v>1637</v>
      </c>
      <c r="D69" s="307"/>
      <c r="E69" s="309"/>
      <c r="F69" s="303" t="s">
        <v>1571</v>
      </c>
      <c r="G69" s="306">
        <v>2</v>
      </c>
      <c r="H69" s="453"/>
      <c r="I69" s="304">
        <f t="shared" ref="I69:I77" si="12">ROUND(G69*H69,2)</f>
        <v>0</v>
      </c>
      <c r="J69" s="241"/>
    </row>
    <row r="70" spans="1:10" x14ac:dyDescent="0.25">
      <c r="A70" s="299">
        <f t="shared" si="1"/>
        <v>63</v>
      </c>
      <c r="B70" s="305"/>
      <c r="C70" s="301" t="s">
        <v>1638</v>
      </c>
      <c r="D70" s="307"/>
      <c r="E70" s="309"/>
      <c r="F70" s="303" t="s">
        <v>1571</v>
      </c>
      <c r="G70" s="306">
        <v>1</v>
      </c>
      <c r="H70" s="453"/>
      <c r="I70" s="304">
        <f t="shared" si="12"/>
        <v>0</v>
      </c>
      <c r="J70" s="241"/>
    </row>
    <row r="71" spans="1:10" x14ac:dyDescent="0.25">
      <c r="A71" s="299">
        <f t="shared" ref="A71:A88" si="13">A70+1</f>
        <v>64</v>
      </c>
      <c r="B71" s="305"/>
      <c r="C71" s="301" t="s">
        <v>1639</v>
      </c>
      <c r="D71" s="307"/>
      <c r="E71" s="309"/>
      <c r="F71" s="303" t="s">
        <v>1571</v>
      </c>
      <c r="G71" s="306">
        <v>4</v>
      </c>
      <c r="H71" s="453"/>
      <c r="I71" s="304">
        <f t="shared" si="12"/>
        <v>0</v>
      </c>
      <c r="J71" s="241"/>
    </row>
    <row r="72" spans="1:10" x14ac:dyDescent="0.25">
      <c r="A72" s="299">
        <f>A71+1</f>
        <v>65</v>
      </c>
      <c r="B72" s="305"/>
      <c r="C72" s="301" t="s">
        <v>1640</v>
      </c>
      <c r="D72" s="307"/>
      <c r="E72" s="309"/>
      <c r="F72" s="303" t="s">
        <v>1571</v>
      </c>
      <c r="G72" s="306">
        <v>4</v>
      </c>
      <c r="H72" s="453"/>
      <c r="I72" s="304">
        <f t="shared" si="12"/>
        <v>0</v>
      </c>
      <c r="J72" s="241"/>
    </row>
    <row r="73" spans="1:10" x14ac:dyDescent="0.25">
      <c r="A73" s="299">
        <f t="shared" si="13"/>
        <v>66</v>
      </c>
      <c r="B73" s="305"/>
      <c r="C73" s="301" t="s">
        <v>1641</v>
      </c>
      <c r="D73" s="307"/>
      <c r="E73" s="309"/>
      <c r="F73" s="303" t="s">
        <v>1571</v>
      </c>
      <c r="G73" s="306">
        <v>1</v>
      </c>
      <c r="H73" s="453"/>
      <c r="I73" s="304">
        <f t="shared" si="12"/>
        <v>0</v>
      </c>
      <c r="J73" s="241"/>
    </row>
    <row r="74" spans="1:10" ht="20.399999999999999" x14ac:dyDescent="0.25">
      <c r="A74" s="299">
        <f t="shared" si="13"/>
        <v>67</v>
      </c>
      <c r="B74" s="331"/>
      <c r="C74" s="313" t="s">
        <v>1642</v>
      </c>
      <c r="D74" s="307"/>
      <c r="E74" s="309"/>
      <c r="F74" s="314" t="s">
        <v>1571</v>
      </c>
      <c r="G74" s="315">
        <v>4</v>
      </c>
      <c r="H74" s="454"/>
      <c r="I74" s="316">
        <f t="shared" si="12"/>
        <v>0</v>
      </c>
      <c r="J74" s="241"/>
    </row>
    <row r="75" spans="1:10" ht="30.6" x14ac:dyDescent="0.25">
      <c r="A75" s="299">
        <f t="shared" si="13"/>
        <v>68</v>
      </c>
      <c r="B75" s="331"/>
      <c r="C75" s="313" t="s">
        <v>1643</v>
      </c>
      <c r="D75" s="307"/>
      <c r="E75" s="309"/>
      <c r="F75" s="314" t="s">
        <v>283</v>
      </c>
      <c r="G75" s="315">
        <v>34</v>
      </c>
      <c r="H75" s="454"/>
      <c r="I75" s="316">
        <f t="shared" si="12"/>
        <v>0</v>
      </c>
      <c r="J75" s="241"/>
    </row>
    <row r="76" spans="1:10" x14ac:dyDescent="0.25">
      <c r="A76" s="299">
        <f t="shared" si="13"/>
        <v>69</v>
      </c>
      <c r="B76" s="331"/>
      <c r="C76" s="313" t="s">
        <v>1644</v>
      </c>
      <c r="D76" s="307"/>
      <c r="E76" s="309"/>
      <c r="F76" s="314" t="s">
        <v>1571</v>
      </c>
      <c r="G76" s="315">
        <v>2</v>
      </c>
      <c r="H76" s="454"/>
      <c r="I76" s="316">
        <f t="shared" si="12"/>
        <v>0</v>
      </c>
      <c r="J76" s="241"/>
    </row>
    <row r="77" spans="1:10" x14ac:dyDescent="0.25">
      <c r="A77" s="299">
        <f t="shared" si="13"/>
        <v>70</v>
      </c>
      <c r="B77" s="331"/>
      <c r="C77" s="313" t="s">
        <v>1645</v>
      </c>
      <c r="D77" s="307"/>
      <c r="E77" s="309"/>
      <c r="F77" s="314" t="s">
        <v>1571</v>
      </c>
      <c r="G77" s="315">
        <v>2</v>
      </c>
      <c r="H77" s="454"/>
      <c r="I77" s="316">
        <f t="shared" si="12"/>
        <v>0</v>
      </c>
      <c r="J77" s="241"/>
    </row>
    <row r="78" spans="1:10" x14ac:dyDescent="0.25">
      <c r="A78" s="299">
        <f t="shared" si="13"/>
        <v>71</v>
      </c>
      <c r="B78" s="331"/>
      <c r="C78" s="313" t="s">
        <v>1646</v>
      </c>
      <c r="D78" s="307"/>
      <c r="E78" s="309"/>
      <c r="F78" s="314" t="s">
        <v>1571</v>
      </c>
      <c r="G78" s="315">
        <v>2</v>
      </c>
      <c r="H78" s="454"/>
      <c r="I78" s="316">
        <f>ROUND(G78*H78,2)</f>
        <v>0</v>
      </c>
      <c r="J78" s="241"/>
    </row>
    <row r="79" spans="1:10" x14ac:dyDescent="0.25">
      <c r="A79" s="299">
        <f t="shared" si="13"/>
        <v>72</v>
      </c>
      <c r="B79" s="331"/>
      <c r="C79" s="313" t="s">
        <v>1647</v>
      </c>
      <c r="D79" s="307"/>
      <c r="E79" s="309"/>
      <c r="F79" s="314" t="s">
        <v>1571</v>
      </c>
      <c r="G79" s="315">
        <v>8</v>
      </c>
      <c r="H79" s="454"/>
      <c r="I79" s="316">
        <f t="shared" ref="I79:I84" si="14">ROUND(G79*H79,2)</f>
        <v>0</v>
      </c>
      <c r="J79" s="241"/>
    </row>
    <row r="80" spans="1:10" x14ac:dyDescent="0.25">
      <c r="A80" s="299"/>
      <c r="B80" s="332"/>
      <c r="C80" s="317"/>
      <c r="D80" s="318"/>
      <c r="E80" s="319"/>
      <c r="F80" s="319"/>
      <c r="G80" s="319"/>
      <c r="H80" s="333"/>
      <c r="I80" s="321"/>
      <c r="J80" s="241"/>
    </row>
    <row r="81" spans="1:10" x14ac:dyDescent="0.25">
      <c r="A81" s="322"/>
      <c r="B81" s="323"/>
      <c r="C81" s="324" t="s">
        <v>1648</v>
      </c>
      <c r="D81" s="325"/>
      <c r="E81" s="326"/>
      <c r="F81" s="327"/>
      <c r="G81" s="328"/>
      <c r="H81" s="329"/>
      <c r="I81" s="330">
        <f>SUM(I82:I88)</f>
        <v>0</v>
      </c>
      <c r="J81" s="238"/>
    </row>
    <row r="82" spans="1:10" x14ac:dyDescent="0.25">
      <c r="A82" s="299">
        <f>A79+1</f>
        <v>73</v>
      </c>
      <c r="B82" s="305"/>
      <c r="C82" s="301" t="s">
        <v>1649</v>
      </c>
      <c r="D82" s="307"/>
      <c r="E82" s="309"/>
      <c r="F82" s="303" t="s">
        <v>1586</v>
      </c>
      <c r="G82" s="306">
        <v>1</v>
      </c>
      <c r="H82" s="453"/>
      <c r="I82" s="304">
        <f t="shared" ref="I82" si="15">ROUND(G82*H82,2)</f>
        <v>0</v>
      </c>
      <c r="J82" s="241"/>
    </row>
    <row r="83" spans="1:10" x14ac:dyDescent="0.25">
      <c r="A83" s="299">
        <f>A82+1</f>
        <v>74</v>
      </c>
      <c r="B83" s="305"/>
      <c r="C83" s="301" t="s">
        <v>1650</v>
      </c>
      <c r="D83" s="307"/>
      <c r="E83" s="309"/>
      <c r="F83" s="303" t="s">
        <v>1586</v>
      </c>
      <c r="G83" s="306">
        <v>1</v>
      </c>
      <c r="H83" s="453"/>
      <c r="I83" s="304">
        <f t="shared" si="14"/>
        <v>0</v>
      </c>
      <c r="J83" s="241"/>
    </row>
    <row r="84" spans="1:10" x14ac:dyDescent="0.25">
      <c r="A84" s="299">
        <f t="shared" si="13"/>
        <v>75</v>
      </c>
      <c r="B84" s="305"/>
      <c r="C84" s="301" t="s">
        <v>1651</v>
      </c>
      <c r="D84" s="307"/>
      <c r="E84" s="309"/>
      <c r="F84" s="303" t="s">
        <v>1586</v>
      </c>
      <c r="G84" s="306">
        <v>1</v>
      </c>
      <c r="H84" s="453"/>
      <c r="I84" s="304">
        <f t="shared" si="14"/>
        <v>0</v>
      </c>
      <c r="J84" s="241"/>
    </row>
    <row r="85" spans="1:10" x14ac:dyDescent="0.25">
      <c r="A85" s="299">
        <f t="shared" si="13"/>
        <v>76</v>
      </c>
      <c r="B85" s="305"/>
      <c r="C85" s="301" t="s">
        <v>1652</v>
      </c>
      <c r="D85" s="307"/>
      <c r="E85" s="307"/>
      <c r="F85" s="303" t="s">
        <v>1586</v>
      </c>
      <c r="G85" s="306">
        <v>1</v>
      </c>
      <c r="H85" s="453"/>
      <c r="I85" s="304">
        <f>ROUND(G85*H85,2)</f>
        <v>0</v>
      </c>
      <c r="J85" s="241"/>
    </row>
    <row r="86" spans="1:10" x14ac:dyDescent="0.25">
      <c r="A86" s="299">
        <f t="shared" si="13"/>
        <v>77</v>
      </c>
      <c r="B86" s="305"/>
      <c r="C86" s="301" t="s">
        <v>1653</v>
      </c>
      <c r="D86" s="307"/>
      <c r="E86" s="309"/>
      <c r="F86" s="303" t="s">
        <v>1654</v>
      </c>
      <c r="G86" s="306">
        <v>24</v>
      </c>
      <c r="H86" s="453"/>
      <c r="I86" s="304">
        <f t="shared" ref="I86" si="16">ROUND(G86*H86,2)</f>
        <v>0</v>
      </c>
      <c r="J86" s="241"/>
    </row>
    <row r="87" spans="1:10" x14ac:dyDescent="0.25">
      <c r="A87" s="299">
        <f>A86+1</f>
        <v>78</v>
      </c>
      <c r="B87" s="305"/>
      <c r="C87" s="301" t="s">
        <v>1655</v>
      </c>
      <c r="D87" s="307"/>
      <c r="E87" s="309"/>
      <c r="F87" s="303" t="s">
        <v>1571</v>
      </c>
      <c r="G87" s="306">
        <v>1</v>
      </c>
      <c r="H87" s="453"/>
      <c r="I87" s="304">
        <f>ROUND(G87*H87,2)</f>
        <v>0</v>
      </c>
      <c r="J87" s="241"/>
    </row>
    <row r="88" spans="1:10" x14ac:dyDescent="0.25">
      <c r="A88" s="299">
        <f t="shared" si="13"/>
        <v>79</v>
      </c>
      <c r="B88" s="305"/>
      <c r="C88" s="301" t="s">
        <v>1656</v>
      </c>
      <c r="D88" s="307"/>
      <c r="E88" s="309"/>
      <c r="F88" s="303" t="s">
        <v>1571</v>
      </c>
      <c r="G88" s="306">
        <v>1</v>
      </c>
      <c r="H88" s="453"/>
      <c r="I88" s="304">
        <f t="shared" ref="I88" si="17">ROUND(G88*H88,2)</f>
        <v>0</v>
      </c>
      <c r="J88" s="241"/>
    </row>
    <row r="89" spans="1:10" ht="13.8" thickBot="1" x14ac:dyDescent="0.3">
      <c r="A89" s="238"/>
      <c r="B89" s="267"/>
      <c r="C89" s="268"/>
      <c r="D89" s="237"/>
      <c r="E89" s="239"/>
      <c r="F89" s="237"/>
      <c r="G89" s="239"/>
      <c r="H89" s="238"/>
      <c r="I89" s="269"/>
      <c r="J89" s="241"/>
    </row>
    <row r="90" spans="1:10" s="273" customFormat="1" ht="13.8" thickBot="1" x14ac:dyDescent="0.25">
      <c r="A90" s="528" t="s">
        <v>1657</v>
      </c>
      <c r="B90" s="529"/>
      <c r="C90" s="529"/>
      <c r="D90" s="529"/>
      <c r="E90" s="529"/>
      <c r="F90" s="529"/>
      <c r="G90" s="529"/>
      <c r="H90" s="334"/>
      <c r="I90" s="335">
        <f>I5+I28+I81</f>
        <v>0</v>
      </c>
      <c r="J90" s="272"/>
    </row>
  </sheetData>
  <sheetProtection algorithmName="SHA-512" hashValue="WZrfGWRSk5weYcD0RrqTMe/BEv5qaovn4cq+nfWKbXl4tlFehW2GsGjVqTtIHJJ2ncFW0eM8nHmE+XJkSwvxsQ==" saltValue="4iv8uwy+xTkFQGVb283laQ==" spinCount="100000" sheet="1" formatRows="0"/>
  <mergeCells count="1">
    <mergeCell ref="A90:G90"/>
  </mergeCells>
  <pageMargins left="0.39370078740157483" right="0.19685039370078741" top="0.70866141732283472" bottom="0.78740157480314965" header="0" footer="0.39370078740157483"/>
  <pageSetup paperSize="9" scale="95" firstPageNumber="2" fitToHeight="9999" orientation="landscape" r:id="rId1"/>
  <headerFooter alignWithMargins="0">
    <oddFooter>&amp;L&amp;9 1426-82; ČOV Tábor Klokoty – kogenerační jednotka – PD&amp;R&amp;9&amp;P /&amp;N</oddFooter>
  </headerFooter>
  <colBreaks count="1" manualBreakCount="1">
    <brk id="9" max="82"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AD60A-7416-4C9C-8FFD-58218CBA65D6}">
  <sheetPr>
    <tabColor rgb="FFFF0000"/>
    <pageSetUpPr fitToPage="1"/>
  </sheetPr>
  <dimension ref="A1:J34"/>
  <sheetViews>
    <sheetView view="pageBreakPreview" zoomScaleNormal="100" zoomScaleSheetLayoutView="100" workbookViewId="0">
      <selection activeCell="C6" sqref="C6"/>
    </sheetView>
  </sheetViews>
  <sheetFormatPr defaultColWidth="9.109375" defaultRowHeight="13.2" x14ac:dyDescent="0.25"/>
  <cols>
    <col min="1" max="1" width="7" style="274" bestFit="1" customWidth="1"/>
    <col min="2" max="2" width="9.33203125" style="275" customWidth="1"/>
    <col min="3" max="3" width="71.33203125" style="272" customWidth="1"/>
    <col min="4" max="4" width="17.109375" style="223" customWidth="1"/>
    <col min="5" max="5" width="11" style="223" customWidth="1"/>
    <col min="6" max="6" width="4.5546875" style="275" customWidth="1"/>
    <col min="7" max="7" width="7.109375" style="224" bestFit="1" customWidth="1"/>
    <col min="8" max="8" width="10.6640625" style="225" customWidth="1"/>
    <col min="9" max="9" width="11.6640625" style="225" bestFit="1" customWidth="1"/>
    <col min="10" max="10" width="4.33203125" style="272" customWidth="1"/>
    <col min="11" max="16384" width="9.109375" style="196"/>
  </cols>
  <sheetData>
    <row r="1" spans="1:10" ht="31.2" thickBot="1" x14ac:dyDescent="0.3">
      <c r="A1" s="204" t="s">
        <v>1550</v>
      </c>
      <c r="B1" s="205" t="s">
        <v>1551</v>
      </c>
      <c r="C1" s="206" t="s">
        <v>1552</v>
      </c>
      <c r="D1" s="207" t="s">
        <v>1553</v>
      </c>
      <c r="E1" s="208" t="s">
        <v>1554</v>
      </c>
      <c r="F1" s="207" t="s">
        <v>1555</v>
      </c>
      <c r="G1" s="209" t="s">
        <v>156</v>
      </c>
      <c r="H1" s="210" t="s">
        <v>1556</v>
      </c>
      <c r="I1" s="211" t="s">
        <v>1557</v>
      </c>
      <c r="J1" s="212"/>
    </row>
    <row r="2" spans="1:10" x14ac:dyDescent="0.25">
      <c r="A2" s="336"/>
      <c r="B2" s="337"/>
      <c r="C2" s="338"/>
      <c r="D2" s="339"/>
      <c r="E2" s="337"/>
      <c r="F2" s="339"/>
      <c r="G2" s="340"/>
      <c r="H2" s="341"/>
      <c r="I2" s="342"/>
      <c r="J2" s="212"/>
    </row>
    <row r="3" spans="1:10" x14ac:dyDescent="0.25">
      <c r="A3" s="221" t="s">
        <v>1558</v>
      </c>
      <c r="B3" s="220" t="s">
        <v>1558</v>
      </c>
      <c r="C3" s="222" t="s">
        <v>1658</v>
      </c>
      <c r="F3" s="223"/>
      <c r="I3" s="226"/>
      <c r="J3" s="220"/>
    </row>
    <row r="4" spans="1:10" x14ac:dyDescent="0.25">
      <c r="A4" s="221"/>
      <c r="B4" s="220"/>
      <c r="C4" s="222"/>
      <c r="F4" s="223"/>
      <c r="I4" s="226"/>
      <c r="J4" s="220"/>
    </row>
    <row r="5" spans="1:10" ht="30.6" x14ac:dyDescent="0.25">
      <c r="A5" s="343">
        <v>1</v>
      </c>
      <c r="B5" s="344" t="s">
        <v>1659</v>
      </c>
      <c r="C5" s="345" t="s">
        <v>1660</v>
      </c>
      <c r="D5" s="346"/>
      <c r="E5" s="347"/>
      <c r="F5" s="348"/>
      <c r="G5" s="348"/>
      <c r="H5" s="347"/>
      <c r="I5" s="349"/>
      <c r="J5" s="241"/>
    </row>
    <row r="6" spans="1:10" ht="193.8" x14ac:dyDescent="0.25">
      <c r="A6" s="299">
        <f>A5+1</f>
        <v>2</v>
      </c>
      <c r="B6" s="305" t="s">
        <v>1661</v>
      </c>
      <c r="C6" s="301" t="s">
        <v>1662</v>
      </c>
      <c r="D6" s="302" t="s">
        <v>1869</v>
      </c>
      <c r="E6" s="302" t="s">
        <v>1869</v>
      </c>
      <c r="F6" s="303" t="s">
        <v>1019</v>
      </c>
      <c r="G6" s="303">
        <v>2</v>
      </c>
      <c r="H6" s="453"/>
      <c r="I6" s="304">
        <f t="shared" ref="I6:I7" si="0">ROUND(G6*H6,2)</f>
        <v>0</v>
      </c>
      <c r="J6" s="241"/>
    </row>
    <row r="7" spans="1:10" ht="91.8" x14ac:dyDescent="0.25">
      <c r="A7" s="299">
        <f t="shared" ref="A7:A32" si="1">A6+1</f>
        <v>3</v>
      </c>
      <c r="B7" s="305" t="s">
        <v>1663</v>
      </c>
      <c r="C7" s="301" t="s">
        <v>1664</v>
      </c>
      <c r="D7" s="351"/>
      <c r="E7" s="352"/>
      <c r="F7" s="303" t="s">
        <v>1019</v>
      </c>
      <c r="G7" s="306">
        <v>1</v>
      </c>
      <c r="H7" s="453"/>
      <c r="I7" s="304">
        <f t="shared" si="0"/>
        <v>0</v>
      </c>
      <c r="J7" s="241"/>
    </row>
    <row r="8" spans="1:10" ht="102" x14ac:dyDescent="0.25">
      <c r="A8" s="299">
        <f t="shared" si="1"/>
        <v>4</v>
      </c>
      <c r="B8" s="305" t="s">
        <v>1665</v>
      </c>
      <c r="C8" s="301" t="s">
        <v>1666</v>
      </c>
      <c r="D8" s="307"/>
      <c r="E8" s="307"/>
      <c r="F8" s="303" t="s">
        <v>1571</v>
      </c>
      <c r="G8" s="306">
        <v>1</v>
      </c>
      <c r="H8" s="453"/>
      <c r="I8" s="304">
        <f>ROUND(G8*H8,2)</f>
        <v>0</v>
      </c>
      <c r="J8" s="241"/>
    </row>
    <row r="9" spans="1:10" ht="20.399999999999999" x14ac:dyDescent="0.25">
      <c r="A9" s="299">
        <f t="shared" si="1"/>
        <v>5</v>
      </c>
      <c r="B9" s="305" t="s">
        <v>1667</v>
      </c>
      <c r="C9" s="301" t="s">
        <v>1668</v>
      </c>
      <c r="D9" s="351"/>
      <c r="E9" s="352"/>
      <c r="F9" s="303" t="s">
        <v>1571</v>
      </c>
      <c r="G9" s="306">
        <v>1</v>
      </c>
      <c r="H9" s="453"/>
      <c r="I9" s="304">
        <f t="shared" ref="I9" si="2">ROUND(G9*H9,2)</f>
        <v>0</v>
      </c>
      <c r="J9" s="241"/>
    </row>
    <row r="10" spans="1:10" ht="30.6" x14ac:dyDescent="0.25">
      <c r="A10" s="299">
        <f t="shared" si="1"/>
        <v>6</v>
      </c>
      <c r="B10" s="305" t="s">
        <v>1659</v>
      </c>
      <c r="C10" s="353" t="s">
        <v>1669</v>
      </c>
      <c r="D10" s="351"/>
      <c r="E10" s="352"/>
      <c r="F10" s="303"/>
      <c r="G10" s="354"/>
      <c r="H10" s="350"/>
      <c r="I10" s="304"/>
      <c r="J10" s="241"/>
    </row>
    <row r="11" spans="1:10" ht="30.6" x14ac:dyDescent="0.25">
      <c r="A11" s="299">
        <f t="shared" si="1"/>
        <v>7</v>
      </c>
      <c r="B11" s="305"/>
      <c r="C11" s="301" t="s">
        <v>1670</v>
      </c>
      <c r="D11" s="351"/>
      <c r="E11" s="352"/>
      <c r="F11" s="303" t="s">
        <v>1019</v>
      </c>
      <c r="G11" s="306">
        <v>2</v>
      </c>
      <c r="H11" s="453"/>
      <c r="I11" s="304">
        <f t="shared" ref="I11" si="3">ROUND(G11*H11,2)</f>
        <v>0</v>
      </c>
      <c r="J11" s="241"/>
    </row>
    <row r="12" spans="1:10" ht="30.6" x14ac:dyDescent="0.25">
      <c r="A12" s="299">
        <f t="shared" si="1"/>
        <v>8</v>
      </c>
      <c r="B12" s="305"/>
      <c r="C12" s="301" t="s">
        <v>1671</v>
      </c>
      <c r="D12" s="351"/>
      <c r="E12" s="352"/>
      <c r="F12" s="303" t="s">
        <v>1019</v>
      </c>
      <c r="G12" s="306">
        <v>1</v>
      </c>
      <c r="H12" s="453"/>
      <c r="I12" s="304">
        <f>ROUND(G12*H12,2)</f>
        <v>0</v>
      </c>
      <c r="J12" s="241"/>
    </row>
    <row r="13" spans="1:10" ht="30.6" x14ac:dyDescent="0.25">
      <c r="A13" s="299">
        <f t="shared" si="1"/>
        <v>9</v>
      </c>
      <c r="B13" s="300"/>
      <c r="C13" s="301" t="s">
        <v>1672</v>
      </c>
      <c r="D13" s="351"/>
      <c r="E13" s="352"/>
      <c r="F13" s="303" t="s">
        <v>1571</v>
      </c>
      <c r="G13" s="306">
        <v>1</v>
      </c>
      <c r="H13" s="453"/>
      <c r="I13" s="304">
        <f t="shared" ref="I13:I20" si="4">ROUND(G13*H13,2)</f>
        <v>0</v>
      </c>
      <c r="J13" s="241"/>
    </row>
    <row r="14" spans="1:10" ht="20.399999999999999" x14ac:dyDescent="0.25">
      <c r="A14" s="299">
        <f t="shared" si="1"/>
        <v>10</v>
      </c>
      <c r="B14" s="300"/>
      <c r="C14" s="301" t="s">
        <v>1673</v>
      </c>
      <c r="D14" s="351"/>
      <c r="E14" s="352"/>
      <c r="F14" s="303" t="s">
        <v>283</v>
      </c>
      <c r="G14" s="306">
        <f>0.123+1+0.201+0.154+1.256+3.175</f>
        <v>5.9089999999999998</v>
      </c>
      <c r="H14" s="453"/>
      <c r="I14" s="304">
        <f t="shared" si="4"/>
        <v>0</v>
      </c>
      <c r="J14" s="241"/>
    </row>
    <row r="15" spans="1:10" ht="30.6" x14ac:dyDescent="0.25">
      <c r="A15" s="299">
        <f t="shared" si="1"/>
        <v>11</v>
      </c>
      <c r="B15" s="300"/>
      <c r="C15" s="310" t="s">
        <v>1674</v>
      </c>
      <c r="D15" s="307"/>
      <c r="E15" s="309"/>
      <c r="F15" s="311" t="s">
        <v>283</v>
      </c>
      <c r="G15" s="306">
        <v>4</v>
      </c>
      <c r="H15" s="453"/>
      <c r="I15" s="304">
        <f t="shared" si="4"/>
        <v>0</v>
      </c>
      <c r="J15" s="241"/>
    </row>
    <row r="16" spans="1:10" ht="30.6" x14ac:dyDescent="0.25">
      <c r="A16" s="299">
        <f t="shared" si="1"/>
        <v>12</v>
      </c>
      <c r="B16" s="300"/>
      <c r="C16" s="301" t="s">
        <v>1675</v>
      </c>
      <c r="D16" s="351"/>
      <c r="E16" s="352"/>
      <c r="F16" s="303" t="s">
        <v>1571</v>
      </c>
      <c r="G16" s="306">
        <v>1</v>
      </c>
      <c r="H16" s="453"/>
      <c r="I16" s="304">
        <f t="shared" si="4"/>
        <v>0</v>
      </c>
      <c r="J16" s="241"/>
    </row>
    <row r="17" spans="1:10" ht="40.799999999999997" x14ac:dyDescent="0.25">
      <c r="A17" s="299">
        <f t="shared" si="1"/>
        <v>13</v>
      </c>
      <c r="B17" s="300"/>
      <c r="C17" s="301" t="s">
        <v>1676</v>
      </c>
      <c r="D17" s="351"/>
      <c r="E17" s="352"/>
      <c r="F17" s="303" t="s">
        <v>1571</v>
      </c>
      <c r="G17" s="306">
        <v>1</v>
      </c>
      <c r="H17" s="453"/>
      <c r="I17" s="304">
        <f t="shared" si="4"/>
        <v>0</v>
      </c>
      <c r="J17" s="241"/>
    </row>
    <row r="18" spans="1:10" ht="30.6" x14ac:dyDescent="0.25">
      <c r="A18" s="299">
        <f t="shared" si="1"/>
        <v>14</v>
      </c>
      <c r="B18" s="300"/>
      <c r="C18" s="301" t="s">
        <v>1677</v>
      </c>
      <c r="D18" s="351"/>
      <c r="E18" s="352"/>
      <c r="F18" s="303" t="s">
        <v>1019</v>
      </c>
      <c r="G18" s="306">
        <v>1</v>
      </c>
      <c r="H18" s="453"/>
      <c r="I18" s="304">
        <f t="shared" si="4"/>
        <v>0</v>
      </c>
      <c r="J18" s="241"/>
    </row>
    <row r="19" spans="1:10" x14ac:dyDescent="0.25">
      <c r="A19" s="299">
        <f t="shared" si="1"/>
        <v>15</v>
      </c>
      <c r="B19" s="300"/>
      <c r="C19" s="301" t="s">
        <v>1678</v>
      </c>
      <c r="D19" s="351"/>
      <c r="E19" s="352"/>
      <c r="F19" s="303" t="s">
        <v>1019</v>
      </c>
      <c r="G19" s="306">
        <v>1</v>
      </c>
      <c r="H19" s="453"/>
      <c r="I19" s="304">
        <f t="shared" si="4"/>
        <v>0</v>
      </c>
      <c r="J19" s="241"/>
    </row>
    <row r="20" spans="1:10" ht="20.399999999999999" x14ac:dyDescent="0.25">
      <c r="A20" s="299">
        <f t="shared" si="1"/>
        <v>16</v>
      </c>
      <c r="B20" s="300"/>
      <c r="C20" s="355" t="s">
        <v>1679</v>
      </c>
      <c r="D20" s="356"/>
      <c r="E20" s="357"/>
      <c r="F20" s="303" t="s">
        <v>1680</v>
      </c>
      <c r="G20" s="306">
        <v>60</v>
      </c>
      <c r="H20" s="453"/>
      <c r="I20" s="304">
        <f t="shared" si="4"/>
        <v>0</v>
      </c>
      <c r="J20" s="241"/>
    </row>
    <row r="21" spans="1:10" x14ac:dyDescent="0.25">
      <c r="A21" s="299">
        <f t="shared" si="1"/>
        <v>17</v>
      </c>
      <c r="B21" s="300"/>
      <c r="C21" s="355"/>
      <c r="D21" s="356"/>
      <c r="E21" s="357"/>
      <c r="F21" s="303"/>
      <c r="G21" s="303"/>
      <c r="H21" s="350"/>
      <c r="I21" s="304"/>
      <c r="J21" s="241"/>
    </row>
    <row r="22" spans="1:10" x14ac:dyDescent="0.25">
      <c r="A22" s="299">
        <f t="shared" si="1"/>
        <v>18</v>
      </c>
      <c r="B22" s="300"/>
      <c r="C22" s="358" t="s">
        <v>1681</v>
      </c>
      <c r="D22" s="356"/>
      <c r="E22" s="357"/>
      <c r="F22" s="303"/>
      <c r="G22" s="306"/>
      <c r="H22" s="350"/>
      <c r="I22" s="304"/>
      <c r="J22" s="241"/>
    </row>
    <row r="23" spans="1:10" ht="61.2" x14ac:dyDescent="0.25">
      <c r="A23" s="299">
        <f t="shared" si="1"/>
        <v>19</v>
      </c>
      <c r="B23" s="300"/>
      <c r="C23" s="355" t="s">
        <v>1682</v>
      </c>
      <c r="D23" s="356"/>
      <c r="E23" s="357"/>
      <c r="F23" s="303" t="s">
        <v>1683</v>
      </c>
      <c r="G23" s="306">
        <v>1</v>
      </c>
      <c r="H23" s="453"/>
      <c r="I23" s="304">
        <f t="shared" ref="I23" si="5">ROUND(G23*H23,2)</f>
        <v>0</v>
      </c>
      <c r="J23" s="241"/>
    </row>
    <row r="24" spans="1:10" x14ac:dyDescent="0.25">
      <c r="A24" s="299">
        <f t="shared" si="1"/>
        <v>20</v>
      </c>
      <c r="B24" s="300"/>
      <c r="C24" s="359" t="s">
        <v>1684</v>
      </c>
      <c r="D24" s="307"/>
      <c r="E24" s="309"/>
      <c r="F24" s="303" t="s">
        <v>1654</v>
      </c>
      <c r="G24" s="303">
        <v>24</v>
      </c>
      <c r="H24" s="453"/>
      <c r="I24" s="304">
        <f>ROUND(G24*H24,2)</f>
        <v>0</v>
      </c>
      <c r="J24" s="241"/>
    </row>
    <row r="25" spans="1:10" x14ac:dyDescent="0.25">
      <c r="A25" s="299">
        <f t="shared" si="1"/>
        <v>21</v>
      </c>
      <c r="B25" s="300"/>
      <c r="C25" s="359" t="s">
        <v>1685</v>
      </c>
      <c r="D25" s="307"/>
      <c r="E25" s="309"/>
      <c r="F25" s="303" t="s">
        <v>1563</v>
      </c>
      <c r="G25" s="303">
        <v>1</v>
      </c>
      <c r="H25" s="453"/>
      <c r="I25" s="304">
        <f>ROUND(G25*H25,2)</f>
        <v>0</v>
      </c>
      <c r="J25" s="241"/>
    </row>
    <row r="26" spans="1:10" x14ac:dyDescent="0.25">
      <c r="A26" s="299">
        <f>A25+1</f>
        <v>22</v>
      </c>
      <c r="B26" s="300"/>
      <c r="C26" s="360"/>
      <c r="D26" s="361"/>
      <c r="E26" s="357"/>
      <c r="F26" s="362"/>
      <c r="G26" s="363"/>
      <c r="H26" s="350"/>
      <c r="I26" s="304"/>
      <c r="J26" s="241"/>
    </row>
    <row r="27" spans="1:10" x14ac:dyDescent="0.25">
      <c r="A27" s="299">
        <f t="shared" si="1"/>
        <v>23</v>
      </c>
      <c r="B27" s="300"/>
      <c r="C27" s="364" t="s">
        <v>1686</v>
      </c>
      <c r="D27" s="361"/>
      <c r="E27" s="357"/>
      <c r="F27" s="362"/>
      <c r="G27" s="363"/>
      <c r="H27" s="350"/>
      <c r="I27" s="304"/>
      <c r="J27" s="241"/>
    </row>
    <row r="28" spans="1:10" ht="20.399999999999999" x14ac:dyDescent="0.25">
      <c r="A28" s="299">
        <f t="shared" si="1"/>
        <v>24</v>
      </c>
      <c r="B28" s="300"/>
      <c r="C28" s="365" t="s">
        <v>1687</v>
      </c>
      <c r="D28" s="366"/>
      <c r="E28" s="303"/>
      <c r="F28" s="362" t="s">
        <v>1019</v>
      </c>
      <c r="G28" s="363">
        <v>1</v>
      </c>
      <c r="H28" s="453"/>
      <c r="I28" s="304">
        <f t="shared" ref="I28:I32" si="6">ROUND(G28*H28,2)</f>
        <v>0</v>
      </c>
      <c r="J28" s="241"/>
    </row>
    <row r="29" spans="1:10" ht="20.399999999999999" x14ac:dyDescent="0.25">
      <c r="A29" s="299">
        <f t="shared" si="1"/>
        <v>25</v>
      </c>
      <c r="B29" s="300"/>
      <c r="C29" s="365" t="s">
        <v>1688</v>
      </c>
      <c r="D29" s="366"/>
      <c r="E29" s="303"/>
      <c r="F29" s="362" t="s">
        <v>1019</v>
      </c>
      <c r="G29" s="363">
        <v>1</v>
      </c>
      <c r="H29" s="453"/>
      <c r="I29" s="304">
        <f t="shared" si="6"/>
        <v>0</v>
      </c>
      <c r="J29" s="241"/>
    </row>
    <row r="30" spans="1:10" ht="20.399999999999999" x14ac:dyDescent="0.25">
      <c r="A30" s="299">
        <f t="shared" si="1"/>
        <v>26</v>
      </c>
      <c r="B30" s="300"/>
      <c r="C30" s="365" t="s">
        <v>1689</v>
      </c>
      <c r="D30" s="366"/>
      <c r="E30" s="303"/>
      <c r="F30" s="362" t="s">
        <v>1019</v>
      </c>
      <c r="G30" s="363">
        <v>1</v>
      </c>
      <c r="H30" s="453"/>
      <c r="I30" s="304">
        <f t="shared" si="6"/>
        <v>0</v>
      </c>
      <c r="J30" s="241"/>
    </row>
    <row r="31" spans="1:10" ht="20.399999999999999" x14ac:dyDescent="0.25">
      <c r="A31" s="299">
        <f t="shared" si="1"/>
        <v>27</v>
      </c>
      <c r="B31" s="300"/>
      <c r="C31" s="355" t="s">
        <v>1690</v>
      </c>
      <c r="D31" s="305"/>
      <c r="E31" s="303"/>
      <c r="F31" s="303" t="s">
        <v>1680</v>
      </c>
      <c r="G31" s="303">
        <v>100</v>
      </c>
      <c r="H31" s="453"/>
      <c r="I31" s="304">
        <f t="shared" si="6"/>
        <v>0</v>
      </c>
      <c r="J31" s="241"/>
    </row>
    <row r="32" spans="1:10" ht="20.399999999999999" x14ac:dyDescent="0.25">
      <c r="A32" s="299">
        <f t="shared" si="1"/>
        <v>28</v>
      </c>
      <c r="B32" s="300"/>
      <c r="C32" s="355" t="s">
        <v>1691</v>
      </c>
      <c r="D32" s="305"/>
      <c r="E32" s="303"/>
      <c r="F32" s="303" t="s">
        <v>1019</v>
      </c>
      <c r="G32" s="303">
        <v>1</v>
      </c>
      <c r="H32" s="453"/>
      <c r="I32" s="304">
        <f t="shared" si="6"/>
        <v>0</v>
      </c>
      <c r="J32" s="241"/>
    </row>
    <row r="33" spans="1:10" ht="13.8" thickBot="1" x14ac:dyDescent="0.3">
      <c r="A33" s="238"/>
      <c r="B33" s="267"/>
      <c r="C33" s="268"/>
      <c r="D33" s="237"/>
      <c r="E33" s="239"/>
      <c r="F33" s="237"/>
      <c r="G33" s="239"/>
      <c r="H33" s="238"/>
      <c r="I33" s="269"/>
      <c r="J33" s="241"/>
    </row>
    <row r="34" spans="1:10" s="273" customFormat="1" ht="13.8" thickBot="1" x14ac:dyDescent="0.25">
      <c r="A34" s="526" t="s">
        <v>1692</v>
      </c>
      <c r="B34" s="530"/>
      <c r="C34" s="530"/>
      <c r="D34" s="530"/>
      <c r="E34" s="530"/>
      <c r="F34" s="530"/>
      <c r="G34" s="530"/>
      <c r="H34" s="270"/>
      <c r="I34" s="271">
        <f>SUM(I3:I33)</f>
        <v>0</v>
      </c>
      <c r="J34" s="272"/>
    </row>
  </sheetData>
  <sheetProtection algorithmName="SHA-512" hashValue="etg9b/Ee2eC+4CCrZqftqAZmmJdhUiEFzoRjlYrkQfrxMD2NEKZqIYsETzjqctMGM8igk/2eYDJABRJG7UPP7Q==" saltValue="owmZNPbM22fpwgPcDRYhCQ==" spinCount="100000" sheet="1" formatRows="0"/>
  <mergeCells count="1">
    <mergeCell ref="A34:G34"/>
  </mergeCells>
  <pageMargins left="0.39370078740157483" right="0.19685039370078741" top="0.70866141732283472" bottom="0.78740157480314965" header="0" footer="0.39370078740157483"/>
  <pageSetup paperSize="9" scale="96" fitToHeight="9999" orientation="landscape" r:id="rId1"/>
  <headerFooter alignWithMargins="0">
    <oddFooter>&amp;L&amp;9 1426-82; ČOV Tábor Klokoty – kogenerační jednotka – PD&amp;R&amp;9&amp;P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458" t="s">
        <v>6</v>
      </c>
      <c r="B1" s="458"/>
      <c r="C1" s="459"/>
      <c r="D1" s="458"/>
      <c r="E1" s="458"/>
      <c r="F1" s="458"/>
      <c r="G1" s="458"/>
    </row>
    <row r="2" spans="1:7" ht="24.9" customHeight="1" x14ac:dyDescent="0.25">
      <c r="A2" s="50" t="s">
        <v>7</v>
      </c>
      <c r="B2" s="49"/>
      <c r="C2" s="460"/>
      <c r="D2" s="460"/>
      <c r="E2" s="460"/>
      <c r="F2" s="460"/>
      <c r="G2" s="461"/>
    </row>
    <row r="3" spans="1:7" ht="24.9" customHeight="1" x14ac:dyDescent="0.25">
      <c r="A3" s="50" t="s">
        <v>8</v>
      </c>
      <c r="B3" s="49"/>
      <c r="C3" s="460"/>
      <c r="D3" s="460"/>
      <c r="E3" s="460"/>
      <c r="F3" s="460"/>
      <c r="G3" s="461"/>
    </row>
    <row r="4" spans="1:7" ht="24.9" customHeight="1" x14ac:dyDescent="0.25">
      <c r="A4" s="50" t="s">
        <v>9</v>
      </c>
      <c r="B4" s="49"/>
      <c r="C4" s="460"/>
      <c r="D4" s="460"/>
      <c r="E4" s="460"/>
      <c r="F4" s="460"/>
      <c r="G4" s="461"/>
    </row>
    <row r="5" spans="1:7" x14ac:dyDescent="0.25">
      <c r="B5" s="4"/>
      <c r="C5" s="5"/>
      <c r="D5" s="6"/>
    </row>
  </sheetData>
  <sheetProtection algorithmName="SHA-512" hashValue="Yf68dhLTO7l4xAFPG+e75/1lIeqViL1aakhCD2ulmn6ln0x9YDetJIfR4KB0QShMabcsTAxDLSePcvxjnb+CCA==" saltValue="V7yUCch8HE+U0X7hcawkZ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A304-373C-465B-B2CB-4AA2B1091CC0}">
  <sheetPr>
    <tabColor rgb="FF00B050"/>
  </sheetPr>
  <dimension ref="A1:I180"/>
  <sheetViews>
    <sheetView view="pageBreakPreview" zoomScale="85" zoomScaleNormal="85" zoomScaleSheetLayoutView="85" workbookViewId="0">
      <selection activeCell="D11" sqref="D11"/>
    </sheetView>
  </sheetViews>
  <sheetFormatPr defaultColWidth="9.33203125" defaultRowHeight="13.2" x14ac:dyDescent="0.25"/>
  <cols>
    <col min="1" max="1" width="6.5546875" style="417" bestFit="1" customWidth="1"/>
    <col min="2" max="2" width="9.33203125" style="417"/>
    <col min="3" max="3" width="73.33203125" style="417" customWidth="1"/>
    <col min="4" max="4" width="20.109375" style="451" bestFit="1" customWidth="1"/>
    <col min="5" max="5" width="19.5546875" style="451" customWidth="1"/>
    <col min="6" max="6" width="4.109375" style="417" bestFit="1" customWidth="1"/>
    <col min="7" max="7" width="7.5546875" style="417" bestFit="1" customWidth="1"/>
    <col min="8" max="8" width="8.88671875" style="417" bestFit="1" customWidth="1"/>
    <col min="9" max="9" width="16.88671875" style="417" bestFit="1" customWidth="1"/>
    <col min="10" max="256" width="9.33203125" style="417"/>
    <col min="257" max="257" width="6.5546875" style="417" bestFit="1" customWidth="1"/>
    <col min="258" max="258" width="9.33203125" style="417"/>
    <col min="259" max="259" width="73.33203125" style="417" customWidth="1"/>
    <col min="260" max="260" width="20.109375" style="417" bestFit="1" customWidth="1"/>
    <col min="261" max="261" width="19.5546875" style="417" bestFit="1" customWidth="1"/>
    <col min="262" max="262" width="4.109375" style="417" bestFit="1" customWidth="1"/>
    <col min="263" max="263" width="7.5546875" style="417" bestFit="1" customWidth="1"/>
    <col min="264" max="264" width="8.88671875" style="417" bestFit="1" customWidth="1"/>
    <col min="265" max="265" width="15.44140625" style="417" bestFit="1" customWidth="1"/>
    <col min="266" max="512" width="9.33203125" style="417"/>
    <col min="513" max="513" width="6.5546875" style="417" bestFit="1" customWidth="1"/>
    <col min="514" max="514" width="9.33203125" style="417"/>
    <col min="515" max="515" width="73.33203125" style="417" customWidth="1"/>
    <col min="516" max="516" width="20.109375" style="417" bestFit="1" customWidth="1"/>
    <col min="517" max="517" width="19.5546875" style="417" bestFit="1" customWidth="1"/>
    <col min="518" max="518" width="4.109375" style="417" bestFit="1" customWidth="1"/>
    <col min="519" max="519" width="7.5546875" style="417" bestFit="1" customWidth="1"/>
    <col min="520" max="520" width="8.88671875" style="417" bestFit="1" customWidth="1"/>
    <col min="521" max="521" width="15.44140625" style="417" bestFit="1" customWidth="1"/>
    <col min="522" max="768" width="9.33203125" style="417"/>
    <col min="769" max="769" width="6.5546875" style="417" bestFit="1" customWidth="1"/>
    <col min="770" max="770" width="9.33203125" style="417"/>
    <col min="771" max="771" width="73.33203125" style="417" customWidth="1"/>
    <col min="772" max="772" width="20.109375" style="417" bestFit="1" customWidth="1"/>
    <col min="773" max="773" width="19.5546875" style="417" bestFit="1" customWidth="1"/>
    <col min="774" max="774" width="4.109375" style="417" bestFit="1" customWidth="1"/>
    <col min="775" max="775" width="7.5546875" style="417" bestFit="1" customWidth="1"/>
    <col min="776" max="776" width="8.88671875" style="417" bestFit="1" customWidth="1"/>
    <col min="777" max="777" width="15.44140625" style="417" bestFit="1" customWidth="1"/>
    <col min="778" max="1024" width="9.33203125" style="417"/>
    <col min="1025" max="1025" width="6.5546875" style="417" bestFit="1" customWidth="1"/>
    <col min="1026" max="1026" width="9.33203125" style="417"/>
    <col min="1027" max="1027" width="73.33203125" style="417" customWidth="1"/>
    <col min="1028" max="1028" width="20.109375" style="417" bestFit="1" customWidth="1"/>
    <col min="1029" max="1029" width="19.5546875" style="417" bestFit="1" customWidth="1"/>
    <col min="1030" max="1030" width="4.109375" style="417" bestFit="1" customWidth="1"/>
    <col min="1031" max="1031" width="7.5546875" style="417" bestFit="1" customWidth="1"/>
    <col min="1032" max="1032" width="8.88671875" style="417" bestFit="1" customWidth="1"/>
    <col min="1033" max="1033" width="15.44140625" style="417" bestFit="1" customWidth="1"/>
    <col min="1034" max="1280" width="9.33203125" style="417"/>
    <col min="1281" max="1281" width="6.5546875" style="417" bestFit="1" customWidth="1"/>
    <col min="1282" max="1282" width="9.33203125" style="417"/>
    <col min="1283" max="1283" width="73.33203125" style="417" customWidth="1"/>
    <col min="1284" max="1284" width="20.109375" style="417" bestFit="1" customWidth="1"/>
    <col min="1285" max="1285" width="19.5546875" style="417" bestFit="1" customWidth="1"/>
    <col min="1286" max="1286" width="4.109375" style="417" bestFit="1" customWidth="1"/>
    <col min="1287" max="1287" width="7.5546875" style="417" bestFit="1" customWidth="1"/>
    <col min="1288" max="1288" width="8.88671875" style="417" bestFit="1" customWidth="1"/>
    <col min="1289" max="1289" width="15.44140625" style="417" bestFit="1" customWidth="1"/>
    <col min="1290" max="1536" width="9.33203125" style="417"/>
    <col min="1537" max="1537" width="6.5546875" style="417" bestFit="1" customWidth="1"/>
    <col min="1538" max="1538" width="9.33203125" style="417"/>
    <col min="1539" max="1539" width="73.33203125" style="417" customWidth="1"/>
    <col min="1540" max="1540" width="20.109375" style="417" bestFit="1" customWidth="1"/>
    <col min="1541" max="1541" width="19.5546875" style="417" bestFit="1" customWidth="1"/>
    <col min="1542" max="1542" width="4.109375" style="417" bestFit="1" customWidth="1"/>
    <col min="1543" max="1543" width="7.5546875" style="417" bestFit="1" customWidth="1"/>
    <col min="1544" max="1544" width="8.88671875" style="417" bestFit="1" customWidth="1"/>
    <col min="1545" max="1545" width="15.44140625" style="417" bestFit="1" customWidth="1"/>
    <col min="1546" max="1792" width="9.33203125" style="417"/>
    <col min="1793" max="1793" width="6.5546875" style="417" bestFit="1" customWidth="1"/>
    <col min="1794" max="1794" width="9.33203125" style="417"/>
    <col min="1795" max="1795" width="73.33203125" style="417" customWidth="1"/>
    <col min="1796" max="1796" width="20.109375" style="417" bestFit="1" customWidth="1"/>
    <col min="1797" max="1797" width="19.5546875" style="417" bestFit="1" customWidth="1"/>
    <col min="1798" max="1798" width="4.109375" style="417" bestFit="1" customWidth="1"/>
    <col min="1799" max="1799" width="7.5546875" style="417" bestFit="1" customWidth="1"/>
    <col min="1800" max="1800" width="8.88671875" style="417" bestFit="1" customWidth="1"/>
    <col min="1801" max="1801" width="15.44140625" style="417" bestFit="1" customWidth="1"/>
    <col min="1802" max="2048" width="9.33203125" style="417"/>
    <col min="2049" max="2049" width="6.5546875" style="417" bestFit="1" customWidth="1"/>
    <col min="2050" max="2050" width="9.33203125" style="417"/>
    <col min="2051" max="2051" width="73.33203125" style="417" customWidth="1"/>
    <col min="2052" max="2052" width="20.109375" style="417" bestFit="1" customWidth="1"/>
    <col min="2053" max="2053" width="19.5546875" style="417" bestFit="1" customWidth="1"/>
    <col min="2054" max="2054" width="4.109375" style="417" bestFit="1" customWidth="1"/>
    <col min="2055" max="2055" width="7.5546875" style="417" bestFit="1" customWidth="1"/>
    <col min="2056" max="2056" width="8.88671875" style="417" bestFit="1" customWidth="1"/>
    <col min="2057" max="2057" width="15.44140625" style="417" bestFit="1" customWidth="1"/>
    <col min="2058" max="2304" width="9.33203125" style="417"/>
    <col min="2305" max="2305" width="6.5546875" style="417" bestFit="1" customWidth="1"/>
    <col min="2306" max="2306" width="9.33203125" style="417"/>
    <col min="2307" max="2307" width="73.33203125" style="417" customWidth="1"/>
    <col min="2308" max="2308" width="20.109375" style="417" bestFit="1" customWidth="1"/>
    <col min="2309" max="2309" width="19.5546875" style="417" bestFit="1" customWidth="1"/>
    <col min="2310" max="2310" width="4.109375" style="417" bestFit="1" customWidth="1"/>
    <col min="2311" max="2311" width="7.5546875" style="417" bestFit="1" customWidth="1"/>
    <col min="2312" max="2312" width="8.88671875" style="417" bestFit="1" customWidth="1"/>
    <col min="2313" max="2313" width="15.44140625" style="417" bestFit="1" customWidth="1"/>
    <col min="2314" max="2560" width="9.33203125" style="417"/>
    <col min="2561" max="2561" width="6.5546875" style="417" bestFit="1" customWidth="1"/>
    <col min="2562" max="2562" width="9.33203125" style="417"/>
    <col min="2563" max="2563" width="73.33203125" style="417" customWidth="1"/>
    <col min="2564" max="2564" width="20.109375" style="417" bestFit="1" customWidth="1"/>
    <col min="2565" max="2565" width="19.5546875" style="417" bestFit="1" customWidth="1"/>
    <col min="2566" max="2566" width="4.109375" style="417" bestFit="1" customWidth="1"/>
    <col min="2567" max="2567" width="7.5546875" style="417" bestFit="1" customWidth="1"/>
    <col min="2568" max="2568" width="8.88671875" style="417" bestFit="1" customWidth="1"/>
    <col min="2569" max="2569" width="15.44140625" style="417" bestFit="1" customWidth="1"/>
    <col min="2570" max="2816" width="9.33203125" style="417"/>
    <col min="2817" max="2817" width="6.5546875" style="417" bestFit="1" customWidth="1"/>
    <col min="2818" max="2818" width="9.33203125" style="417"/>
    <col min="2819" max="2819" width="73.33203125" style="417" customWidth="1"/>
    <col min="2820" max="2820" width="20.109375" style="417" bestFit="1" customWidth="1"/>
    <col min="2821" max="2821" width="19.5546875" style="417" bestFit="1" customWidth="1"/>
    <col min="2822" max="2822" width="4.109375" style="417" bestFit="1" customWidth="1"/>
    <col min="2823" max="2823" width="7.5546875" style="417" bestFit="1" customWidth="1"/>
    <col min="2824" max="2824" width="8.88671875" style="417" bestFit="1" customWidth="1"/>
    <col min="2825" max="2825" width="15.44140625" style="417" bestFit="1" customWidth="1"/>
    <col min="2826" max="3072" width="9.33203125" style="417"/>
    <col min="3073" max="3073" width="6.5546875" style="417" bestFit="1" customWidth="1"/>
    <col min="3074" max="3074" width="9.33203125" style="417"/>
    <col min="3075" max="3075" width="73.33203125" style="417" customWidth="1"/>
    <col min="3076" max="3076" width="20.109375" style="417" bestFit="1" customWidth="1"/>
    <col min="3077" max="3077" width="19.5546875" style="417" bestFit="1" customWidth="1"/>
    <col min="3078" max="3078" width="4.109375" style="417" bestFit="1" customWidth="1"/>
    <col min="3079" max="3079" width="7.5546875" style="417" bestFit="1" customWidth="1"/>
    <col min="3080" max="3080" width="8.88671875" style="417" bestFit="1" customWidth="1"/>
    <col min="3081" max="3081" width="15.44140625" style="417" bestFit="1" customWidth="1"/>
    <col min="3082" max="3328" width="9.33203125" style="417"/>
    <col min="3329" max="3329" width="6.5546875" style="417" bestFit="1" customWidth="1"/>
    <col min="3330" max="3330" width="9.33203125" style="417"/>
    <col min="3331" max="3331" width="73.33203125" style="417" customWidth="1"/>
    <col min="3332" max="3332" width="20.109375" style="417" bestFit="1" customWidth="1"/>
    <col min="3333" max="3333" width="19.5546875" style="417" bestFit="1" customWidth="1"/>
    <col min="3334" max="3334" width="4.109375" style="417" bestFit="1" customWidth="1"/>
    <col min="3335" max="3335" width="7.5546875" style="417" bestFit="1" customWidth="1"/>
    <col min="3336" max="3336" width="8.88671875" style="417" bestFit="1" customWidth="1"/>
    <col min="3337" max="3337" width="15.44140625" style="417" bestFit="1" customWidth="1"/>
    <col min="3338" max="3584" width="9.33203125" style="417"/>
    <col min="3585" max="3585" width="6.5546875" style="417" bestFit="1" customWidth="1"/>
    <col min="3586" max="3586" width="9.33203125" style="417"/>
    <col min="3587" max="3587" width="73.33203125" style="417" customWidth="1"/>
    <col min="3588" max="3588" width="20.109375" style="417" bestFit="1" customWidth="1"/>
    <col min="3589" max="3589" width="19.5546875" style="417" bestFit="1" customWidth="1"/>
    <col min="3590" max="3590" width="4.109375" style="417" bestFit="1" customWidth="1"/>
    <col min="3591" max="3591" width="7.5546875" style="417" bestFit="1" customWidth="1"/>
    <col min="3592" max="3592" width="8.88671875" style="417" bestFit="1" customWidth="1"/>
    <col min="3593" max="3593" width="15.44140625" style="417" bestFit="1" customWidth="1"/>
    <col min="3594" max="3840" width="9.33203125" style="417"/>
    <col min="3841" max="3841" width="6.5546875" style="417" bestFit="1" customWidth="1"/>
    <col min="3842" max="3842" width="9.33203125" style="417"/>
    <col min="3843" max="3843" width="73.33203125" style="417" customWidth="1"/>
    <col min="3844" max="3844" width="20.109375" style="417" bestFit="1" customWidth="1"/>
    <col min="3845" max="3845" width="19.5546875" style="417" bestFit="1" customWidth="1"/>
    <col min="3846" max="3846" width="4.109375" style="417" bestFit="1" customWidth="1"/>
    <col min="3847" max="3847" width="7.5546875" style="417" bestFit="1" customWidth="1"/>
    <col min="3848" max="3848" width="8.88671875" style="417" bestFit="1" customWidth="1"/>
    <col min="3849" max="3849" width="15.44140625" style="417" bestFit="1" customWidth="1"/>
    <col min="3850" max="4096" width="9.33203125" style="417"/>
    <col min="4097" max="4097" width="6.5546875" style="417" bestFit="1" customWidth="1"/>
    <col min="4098" max="4098" width="9.33203125" style="417"/>
    <col min="4099" max="4099" width="73.33203125" style="417" customWidth="1"/>
    <col min="4100" max="4100" width="20.109375" style="417" bestFit="1" customWidth="1"/>
    <col min="4101" max="4101" width="19.5546875" style="417" bestFit="1" customWidth="1"/>
    <col min="4102" max="4102" width="4.109375" style="417" bestFit="1" customWidth="1"/>
    <col min="4103" max="4103" width="7.5546875" style="417" bestFit="1" customWidth="1"/>
    <col min="4104" max="4104" width="8.88671875" style="417" bestFit="1" customWidth="1"/>
    <col min="4105" max="4105" width="15.44140625" style="417" bestFit="1" customWidth="1"/>
    <col min="4106" max="4352" width="9.33203125" style="417"/>
    <col min="4353" max="4353" width="6.5546875" style="417" bestFit="1" customWidth="1"/>
    <col min="4354" max="4354" width="9.33203125" style="417"/>
    <col min="4355" max="4355" width="73.33203125" style="417" customWidth="1"/>
    <col min="4356" max="4356" width="20.109375" style="417" bestFit="1" customWidth="1"/>
    <col min="4357" max="4357" width="19.5546875" style="417" bestFit="1" customWidth="1"/>
    <col min="4358" max="4358" width="4.109375" style="417" bestFit="1" customWidth="1"/>
    <col min="4359" max="4359" width="7.5546875" style="417" bestFit="1" customWidth="1"/>
    <col min="4360" max="4360" width="8.88671875" style="417" bestFit="1" customWidth="1"/>
    <col min="4361" max="4361" width="15.44140625" style="417" bestFit="1" customWidth="1"/>
    <col min="4362" max="4608" width="9.33203125" style="417"/>
    <col min="4609" max="4609" width="6.5546875" style="417" bestFit="1" customWidth="1"/>
    <col min="4610" max="4610" width="9.33203125" style="417"/>
    <col min="4611" max="4611" width="73.33203125" style="417" customWidth="1"/>
    <col min="4612" max="4612" width="20.109375" style="417" bestFit="1" customWidth="1"/>
    <col min="4613" max="4613" width="19.5546875" style="417" bestFit="1" customWidth="1"/>
    <col min="4614" max="4614" width="4.109375" style="417" bestFit="1" customWidth="1"/>
    <col min="4615" max="4615" width="7.5546875" style="417" bestFit="1" customWidth="1"/>
    <col min="4616" max="4616" width="8.88671875" style="417" bestFit="1" customWidth="1"/>
    <col min="4617" max="4617" width="15.44140625" style="417" bestFit="1" customWidth="1"/>
    <col min="4618" max="4864" width="9.33203125" style="417"/>
    <col min="4865" max="4865" width="6.5546875" style="417" bestFit="1" customWidth="1"/>
    <col min="4866" max="4866" width="9.33203125" style="417"/>
    <col min="4867" max="4867" width="73.33203125" style="417" customWidth="1"/>
    <col min="4868" max="4868" width="20.109375" style="417" bestFit="1" customWidth="1"/>
    <col min="4869" max="4869" width="19.5546875" style="417" bestFit="1" customWidth="1"/>
    <col min="4870" max="4870" width="4.109375" style="417" bestFit="1" customWidth="1"/>
    <col min="4871" max="4871" width="7.5546875" style="417" bestFit="1" customWidth="1"/>
    <col min="4872" max="4872" width="8.88671875" style="417" bestFit="1" customWidth="1"/>
    <col min="4873" max="4873" width="15.44140625" style="417" bestFit="1" customWidth="1"/>
    <col min="4874" max="5120" width="9.33203125" style="417"/>
    <col min="5121" max="5121" width="6.5546875" style="417" bestFit="1" customWidth="1"/>
    <col min="5122" max="5122" width="9.33203125" style="417"/>
    <col min="5123" max="5123" width="73.33203125" style="417" customWidth="1"/>
    <col min="5124" max="5124" width="20.109375" style="417" bestFit="1" customWidth="1"/>
    <col min="5125" max="5125" width="19.5546875" style="417" bestFit="1" customWidth="1"/>
    <col min="5126" max="5126" width="4.109375" style="417" bestFit="1" customWidth="1"/>
    <col min="5127" max="5127" width="7.5546875" style="417" bestFit="1" customWidth="1"/>
    <col min="5128" max="5128" width="8.88671875" style="417" bestFit="1" customWidth="1"/>
    <col min="5129" max="5129" width="15.44140625" style="417" bestFit="1" customWidth="1"/>
    <col min="5130" max="5376" width="9.33203125" style="417"/>
    <col min="5377" max="5377" width="6.5546875" style="417" bestFit="1" customWidth="1"/>
    <col min="5378" max="5378" width="9.33203125" style="417"/>
    <col min="5379" max="5379" width="73.33203125" style="417" customWidth="1"/>
    <col min="5380" max="5380" width="20.109375" style="417" bestFit="1" customWidth="1"/>
    <col min="5381" max="5381" width="19.5546875" style="417" bestFit="1" customWidth="1"/>
    <col min="5382" max="5382" width="4.109375" style="417" bestFit="1" customWidth="1"/>
    <col min="5383" max="5383" width="7.5546875" style="417" bestFit="1" customWidth="1"/>
    <col min="5384" max="5384" width="8.88671875" style="417" bestFit="1" customWidth="1"/>
    <col min="5385" max="5385" width="15.44140625" style="417" bestFit="1" customWidth="1"/>
    <col min="5386" max="5632" width="9.33203125" style="417"/>
    <col min="5633" max="5633" width="6.5546875" style="417" bestFit="1" customWidth="1"/>
    <col min="5634" max="5634" width="9.33203125" style="417"/>
    <col min="5635" max="5635" width="73.33203125" style="417" customWidth="1"/>
    <col min="5636" max="5636" width="20.109375" style="417" bestFit="1" customWidth="1"/>
    <col min="5637" max="5637" width="19.5546875" style="417" bestFit="1" customWidth="1"/>
    <col min="5638" max="5638" width="4.109375" style="417" bestFit="1" customWidth="1"/>
    <col min="5639" max="5639" width="7.5546875" style="417" bestFit="1" customWidth="1"/>
    <col min="5640" max="5640" width="8.88671875" style="417" bestFit="1" customWidth="1"/>
    <col min="5641" max="5641" width="15.44140625" style="417" bestFit="1" customWidth="1"/>
    <col min="5642" max="5888" width="9.33203125" style="417"/>
    <col min="5889" max="5889" width="6.5546875" style="417" bestFit="1" customWidth="1"/>
    <col min="5890" max="5890" width="9.33203125" style="417"/>
    <col min="5891" max="5891" width="73.33203125" style="417" customWidth="1"/>
    <col min="5892" max="5892" width="20.109375" style="417" bestFit="1" customWidth="1"/>
    <col min="5893" max="5893" width="19.5546875" style="417" bestFit="1" customWidth="1"/>
    <col min="5894" max="5894" width="4.109375" style="417" bestFit="1" customWidth="1"/>
    <col min="5895" max="5895" width="7.5546875" style="417" bestFit="1" customWidth="1"/>
    <col min="5896" max="5896" width="8.88671875" style="417" bestFit="1" customWidth="1"/>
    <col min="5897" max="5897" width="15.44140625" style="417" bestFit="1" customWidth="1"/>
    <col min="5898" max="6144" width="9.33203125" style="417"/>
    <col min="6145" max="6145" width="6.5546875" style="417" bestFit="1" customWidth="1"/>
    <col min="6146" max="6146" width="9.33203125" style="417"/>
    <col min="6147" max="6147" width="73.33203125" style="417" customWidth="1"/>
    <col min="6148" max="6148" width="20.109375" style="417" bestFit="1" customWidth="1"/>
    <col min="6149" max="6149" width="19.5546875" style="417" bestFit="1" customWidth="1"/>
    <col min="6150" max="6150" width="4.109375" style="417" bestFit="1" customWidth="1"/>
    <col min="6151" max="6151" width="7.5546875" style="417" bestFit="1" customWidth="1"/>
    <col min="6152" max="6152" width="8.88671875" style="417" bestFit="1" customWidth="1"/>
    <col min="6153" max="6153" width="15.44140625" style="417" bestFit="1" customWidth="1"/>
    <col min="6154" max="6400" width="9.33203125" style="417"/>
    <col min="6401" max="6401" width="6.5546875" style="417" bestFit="1" customWidth="1"/>
    <col min="6402" max="6402" width="9.33203125" style="417"/>
    <col min="6403" max="6403" width="73.33203125" style="417" customWidth="1"/>
    <col min="6404" max="6404" width="20.109375" style="417" bestFit="1" customWidth="1"/>
    <col min="6405" max="6405" width="19.5546875" style="417" bestFit="1" customWidth="1"/>
    <col min="6406" max="6406" width="4.109375" style="417" bestFit="1" customWidth="1"/>
    <col min="6407" max="6407" width="7.5546875" style="417" bestFit="1" customWidth="1"/>
    <col min="6408" max="6408" width="8.88671875" style="417" bestFit="1" customWidth="1"/>
    <col min="6409" max="6409" width="15.44140625" style="417" bestFit="1" customWidth="1"/>
    <col min="6410" max="6656" width="9.33203125" style="417"/>
    <col min="6657" max="6657" width="6.5546875" style="417" bestFit="1" customWidth="1"/>
    <col min="6658" max="6658" width="9.33203125" style="417"/>
    <col min="6659" max="6659" width="73.33203125" style="417" customWidth="1"/>
    <col min="6660" max="6660" width="20.109375" style="417" bestFit="1" customWidth="1"/>
    <col min="6661" max="6661" width="19.5546875" style="417" bestFit="1" customWidth="1"/>
    <col min="6662" max="6662" width="4.109375" style="417" bestFit="1" customWidth="1"/>
    <col min="6663" max="6663" width="7.5546875" style="417" bestFit="1" customWidth="1"/>
    <col min="6664" max="6664" width="8.88671875" style="417" bestFit="1" customWidth="1"/>
    <col min="6665" max="6665" width="15.44140625" style="417" bestFit="1" customWidth="1"/>
    <col min="6666" max="6912" width="9.33203125" style="417"/>
    <col min="6913" max="6913" width="6.5546875" style="417" bestFit="1" customWidth="1"/>
    <col min="6914" max="6914" width="9.33203125" style="417"/>
    <col min="6915" max="6915" width="73.33203125" style="417" customWidth="1"/>
    <col min="6916" max="6916" width="20.109375" style="417" bestFit="1" customWidth="1"/>
    <col min="6917" max="6917" width="19.5546875" style="417" bestFit="1" customWidth="1"/>
    <col min="6918" max="6918" width="4.109375" style="417" bestFit="1" customWidth="1"/>
    <col min="6919" max="6919" width="7.5546875" style="417" bestFit="1" customWidth="1"/>
    <col min="6920" max="6920" width="8.88671875" style="417" bestFit="1" customWidth="1"/>
    <col min="6921" max="6921" width="15.44140625" style="417" bestFit="1" customWidth="1"/>
    <col min="6922" max="7168" width="9.33203125" style="417"/>
    <col min="7169" max="7169" width="6.5546875" style="417" bestFit="1" customWidth="1"/>
    <col min="7170" max="7170" width="9.33203125" style="417"/>
    <col min="7171" max="7171" width="73.33203125" style="417" customWidth="1"/>
    <col min="7172" max="7172" width="20.109375" style="417" bestFit="1" customWidth="1"/>
    <col min="7173" max="7173" width="19.5546875" style="417" bestFit="1" customWidth="1"/>
    <col min="7174" max="7174" width="4.109375" style="417" bestFit="1" customWidth="1"/>
    <col min="7175" max="7175" width="7.5546875" style="417" bestFit="1" customWidth="1"/>
    <col min="7176" max="7176" width="8.88671875" style="417" bestFit="1" customWidth="1"/>
    <col min="7177" max="7177" width="15.44140625" style="417" bestFit="1" customWidth="1"/>
    <col min="7178" max="7424" width="9.33203125" style="417"/>
    <col min="7425" max="7425" width="6.5546875" style="417" bestFit="1" customWidth="1"/>
    <col min="7426" max="7426" width="9.33203125" style="417"/>
    <col min="7427" max="7427" width="73.33203125" style="417" customWidth="1"/>
    <col min="7428" max="7428" width="20.109375" style="417" bestFit="1" customWidth="1"/>
    <col min="7429" max="7429" width="19.5546875" style="417" bestFit="1" customWidth="1"/>
    <col min="7430" max="7430" width="4.109375" style="417" bestFit="1" customWidth="1"/>
    <col min="7431" max="7431" width="7.5546875" style="417" bestFit="1" customWidth="1"/>
    <col min="7432" max="7432" width="8.88671875" style="417" bestFit="1" customWidth="1"/>
    <col min="7433" max="7433" width="15.44140625" style="417" bestFit="1" customWidth="1"/>
    <col min="7434" max="7680" width="9.33203125" style="417"/>
    <col min="7681" max="7681" width="6.5546875" style="417" bestFit="1" customWidth="1"/>
    <col min="7682" max="7682" width="9.33203125" style="417"/>
    <col min="7683" max="7683" width="73.33203125" style="417" customWidth="1"/>
    <col min="7684" max="7684" width="20.109375" style="417" bestFit="1" customWidth="1"/>
    <col min="7685" max="7685" width="19.5546875" style="417" bestFit="1" customWidth="1"/>
    <col min="7686" max="7686" width="4.109375" style="417" bestFit="1" customWidth="1"/>
    <col min="7687" max="7687" width="7.5546875" style="417" bestFit="1" customWidth="1"/>
    <col min="7688" max="7688" width="8.88671875" style="417" bestFit="1" customWidth="1"/>
    <col min="7689" max="7689" width="15.44140625" style="417" bestFit="1" customWidth="1"/>
    <col min="7690" max="7936" width="9.33203125" style="417"/>
    <col min="7937" max="7937" width="6.5546875" style="417" bestFit="1" customWidth="1"/>
    <col min="7938" max="7938" width="9.33203125" style="417"/>
    <col min="7939" max="7939" width="73.33203125" style="417" customWidth="1"/>
    <col min="7940" max="7940" width="20.109375" style="417" bestFit="1" customWidth="1"/>
    <col min="7941" max="7941" width="19.5546875" style="417" bestFit="1" customWidth="1"/>
    <col min="7942" max="7942" width="4.109375" style="417" bestFit="1" customWidth="1"/>
    <col min="7943" max="7943" width="7.5546875" style="417" bestFit="1" customWidth="1"/>
    <col min="7944" max="7944" width="8.88671875" style="417" bestFit="1" customWidth="1"/>
    <col min="7945" max="7945" width="15.44140625" style="417" bestFit="1" customWidth="1"/>
    <col min="7946" max="8192" width="9.33203125" style="417"/>
    <col min="8193" max="8193" width="6.5546875" style="417" bestFit="1" customWidth="1"/>
    <col min="8194" max="8194" width="9.33203125" style="417"/>
    <col min="8195" max="8195" width="73.33203125" style="417" customWidth="1"/>
    <col min="8196" max="8196" width="20.109375" style="417" bestFit="1" customWidth="1"/>
    <col min="8197" max="8197" width="19.5546875" style="417" bestFit="1" customWidth="1"/>
    <col min="8198" max="8198" width="4.109375" style="417" bestFit="1" customWidth="1"/>
    <col min="8199" max="8199" width="7.5546875" style="417" bestFit="1" customWidth="1"/>
    <col min="8200" max="8200" width="8.88671875" style="417" bestFit="1" customWidth="1"/>
    <col min="8201" max="8201" width="15.44140625" style="417" bestFit="1" customWidth="1"/>
    <col min="8202" max="8448" width="9.33203125" style="417"/>
    <col min="8449" max="8449" width="6.5546875" style="417" bestFit="1" customWidth="1"/>
    <col min="8450" max="8450" width="9.33203125" style="417"/>
    <col min="8451" max="8451" width="73.33203125" style="417" customWidth="1"/>
    <col min="8452" max="8452" width="20.109375" style="417" bestFit="1" customWidth="1"/>
    <col min="8453" max="8453" width="19.5546875" style="417" bestFit="1" customWidth="1"/>
    <col min="8454" max="8454" width="4.109375" style="417" bestFit="1" customWidth="1"/>
    <col min="8455" max="8455" width="7.5546875" style="417" bestFit="1" customWidth="1"/>
    <col min="8456" max="8456" width="8.88671875" style="417" bestFit="1" customWidth="1"/>
    <col min="8457" max="8457" width="15.44140625" style="417" bestFit="1" customWidth="1"/>
    <col min="8458" max="8704" width="9.33203125" style="417"/>
    <col min="8705" max="8705" width="6.5546875" style="417" bestFit="1" customWidth="1"/>
    <col min="8706" max="8706" width="9.33203125" style="417"/>
    <col min="8707" max="8707" width="73.33203125" style="417" customWidth="1"/>
    <col min="8708" max="8708" width="20.109375" style="417" bestFit="1" customWidth="1"/>
    <col min="8709" max="8709" width="19.5546875" style="417" bestFit="1" customWidth="1"/>
    <col min="8710" max="8710" width="4.109375" style="417" bestFit="1" customWidth="1"/>
    <col min="8711" max="8711" width="7.5546875" style="417" bestFit="1" customWidth="1"/>
    <col min="8712" max="8712" width="8.88671875" style="417" bestFit="1" customWidth="1"/>
    <col min="8713" max="8713" width="15.44140625" style="417" bestFit="1" customWidth="1"/>
    <col min="8714" max="8960" width="9.33203125" style="417"/>
    <col min="8961" max="8961" width="6.5546875" style="417" bestFit="1" customWidth="1"/>
    <col min="8962" max="8962" width="9.33203125" style="417"/>
    <col min="8963" max="8963" width="73.33203125" style="417" customWidth="1"/>
    <col min="8964" max="8964" width="20.109375" style="417" bestFit="1" customWidth="1"/>
    <col min="8965" max="8965" width="19.5546875" style="417" bestFit="1" customWidth="1"/>
    <col min="8966" max="8966" width="4.109375" style="417" bestFit="1" customWidth="1"/>
    <col min="8967" max="8967" width="7.5546875" style="417" bestFit="1" customWidth="1"/>
    <col min="8968" max="8968" width="8.88671875" style="417" bestFit="1" customWidth="1"/>
    <col min="8969" max="8969" width="15.44140625" style="417" bestFit="1" customWidth="1"/>
    <col min="8970" max="9216" width="9.33203125" style="417"/>
    <col min="9217" max="9217" width="6.5546875" style="417" bestFit="1" customWidth="1"/>
    <col min="9218" max="9218" width="9.33203125" style="417"/>
    <col min="9219" max="9219" width="73.33203125" style="417" customWidth="1"/>
    <col min="9220" max="9220" width="20.109375" style="417" bestFit="1" customWidth="1"/>
    <col min="9221" max="9221" width="19.5546875" style="417" bestFit="1" customWidth="1"/>
    <col min="9222" max="9222" width="4.109375" style="417" bestFit="1" customWidth="1"/>
    <col min="9223" max="9223" width="7.5546875" style="417" bestFit="1" customWidth="1"/>
    <col min="9224" max="9224" width="8.88671875" style="417" bestFit="1" customWidth="1"/>
    <col min="9225" max="9225" width="15.44140625" style="417" bestFit="1" customWidth="1"/>
    <col min="9226" max="9472" width="9.33203125" style="417"/>
    <col min="9473" max="9473" width="6.5546875" style="417" bestFit="1" customWidth="1"/>
    <col min="9474" max="9474" width="9.33203125" style="417"/>
    <col min="9475" max="9475" width="73.33203125" style="417" customWidth="1"/>
    <col min="9476" max="9476" width="20.109375" style="417" bestFit="1" customWidth="1"/>
    <col min="9477" max="9477" width="19.5546875" style="417" bestFit="1" customWidth="1"/>
    <col min="9478" max="9478" width="4.109375" style="417" bestFit="1" customWidth="1"/>
    <col min="9479" max="9479" width="7.5546875" style="417" bestFit="1" customWidth="1"/>
    <col min="9480" max="9480" width="8.88671875" style="417" bestFit="1" customWidth="1"/>
    <col min="9481" max="9481" width="15.44140625" style="417" bestFit="1" customWidth="1"/>
    <col min="9482" max="9728" width="9.33203125" style="417"/>
    <col min="9729" max="9729" width="6.5546875" style="417" bestFit="1" customWidth="1"/>
    <col min="9730" max="9730" width="9.33203125" style="417"/>
    <col min="9731" max="9731" width="73.33203125" style="417" customWidth="1"/>
    <col min="9732" max="9732" width="20.109375" style="417" bestFit="1" customWidth="1"/>
    <col min="9733" max="9733" width="19.5546875" style="417" bestFit="1" customWidth="1"/>
    <col min="9734" max="9734" width="4.109375" style="417" bestFit="1" customWidth="1"/>
    <col min="9735" max="9735" width="7.5546875" style="417" bestFit="1" customWidth="1"/>
    <col min="9736" max="9736" width="8.88671875" style="417" bestFit="1" customWidth="1"/>
    <col min="9737" max="9737" width="15.44140625" style="417" bestFit="1" customWidth="1"/>
    <col min="9738" max="9984" width="9.33203125" style="417"/>
    <col min="9985" max="9985" width="6.5546875" style="417" bestFit="1" customWidth="1"/>
    <col min="9986" max="9986" width="9.33203125" style="417"/>
    <col min="9987" max="9987" width="73.33203125" style="417" customWidth="1"/>
    <col min="9988" max="9988" width="20.109375" style="417" bestFit="1" customWidth="1"/>
    <col min="9989" max="9989" width="19.5546875" style="417" bestFit="1" customWidth="1"/>
    <col min="9990" max="9990" width="4.109375" style="417" bestFit="1" customWidth="1"/>
    <col min="9991" max="9991" width="7.5546875" style="417" bestFit="1" customWidth="1"/>
    <col min="9992" max="9992" width="8.88671875" style="417" bestFit="1" customWidth="1"/>
    <col min="9993" max="9993" width="15.44140625" style="417" bestFit="1" customWidth="1"/>
    <col min="9994" max="10240" width="9.33203125" style="417"/>
    <col min="10241" max="10241" width="6.5546875" style="417" bestFit="1" customWidth="1"/>
    <col min="10242" max="10242" width="9.33203125" style="417"/>
    <col min="10243" max="10243" width="73.33203125" style="417" customWidth="1"/>
    <col min="10244" max="10244" width="20.109375" style="417" bestFit="1" customWidth="1"/>
    <col min="10245" max="10245" width="19.5546875" style="417" bestFit="1" customWidth="1"/>
    <col min="10246" max="10246" width="4.109375" style="417" bestFit="1" customWidth="1"/>
    <col min="10247" max="10247" width="7.5546875" style="417" bestFit="1" customWidth="1"/>
    <col min="10248" max="10248" width="8.88671875" style="417" bestFit="1" customWidth="1"/>
    <col min="10249" max="10249" width="15.44140625" style="417" bestFit="1" customWidth="1"/>
    <col min="10250" max="10496" width="9.33203125" style="417"/>
    <col min="10497" max="10497" width="6.5546875" style="417" bestFit="1" customWidth="1"/>
    <col min="10498" max="10498" width="9.33203125" style="417"/>
    <col min="10499" max="10499" width="73.33203125" style="417" customWidth="1"/>
    <col min="10500" max="10500" width="20.109375" style="417" bestFit="1" customWidth="1"/>
    <col min="10501" max="10501" width="19.5546875" style="417" bestFit="1" customWidth="1"/>
    <col min="10502" max="10502" width="4.109375" style="417" bestFit="1" customWidth="1"/>
    <col min="10503" max="10503" width="7.5546875" style="417" bestFit="1" customWidth="1"/>
    <col min="10504" max="10504" width="8.88671875" style="417" bestFit="1" customWidth="1"/>
    <col min="10505" max="10505" width="15.44140625" style="417" bestFit="1" customWidth="1"/>
    <col min="10506" max="10752" width="9.33203125" style="417"/>
    <col min="10753" max="10753" width="6.5546875" style="417" bestFit="1" customWidth="1"/>
    <col min="10754" max="10754" width="9.33203125" style="417"/>
    <col min="10755" max="10755" width="73.33203125" style="417" customWidth="1"/>
    <col min="10756" max="10756" width="20.109375" style="417" bestFit="1" customWidth="1"/>
    <col min="10757" max="10757" width="19.5546875" style="417" bestFit="1" customWidth="1"/>
    <col min="10758" max="10758" width="4.109375" style="417" bestFit="1" customWidth="1"/>
    <col min="10759" max="10759" width="7.5546875" style="417" bestFit="1" customWidth="1"/>
    <col min="10760" max="10760" width="8.88671875" style="417" bestFit="1" customWidth="1"/>
    <col min="10761" max="10761" width="15.44140625" style="417" bestFit="1" customWidth="1"/>
    <col min="10762" max="11008" width="9.33203125" style="417"/>
    <col min="11009" max="11009" width="6.5546875" style="417" bestFit="1" customWidth="1"/>
    <col min="11010" max="11010" width="9.33203125" style="417"/>
    <col min="11011" max="11011" width="73.33203125" style="417" customWidth="1"/>
    <col min="11012" max="11012" width="20.109375" style="417" bestFit="1" customWidth="1"/>
    <col min="11013" max="11013" width="19.5546875" style="417" bestFit="1" customWidth="1"/>
    <col min="11014" max="11014" width="4.109375" style="417" bestFit="1" customWidth="1"/>
    <col min="11015" max="11015" width="7.5546875" style="417" bestFit="1" customWidth="1"/>
    <col min="11016" max="11016" width="8.88671875" style="417" bestFit="1" customWidth="1"/>
    <col min="11017" max="11017" width="15.44140625" style="417" bestFit="1" customWidth="1"/>
    <col min="11018" max="11264" width="9.33203125" style="417"/>
    <col min="11265" max="11265" width="6.5546875" style="417" bestFit="1" customWidth="1"/>
    <col min="11266" max="11266" width="9.33203125" style="417"/>
    <col min="11267" max="11267" width="73.33203125" style="417" customWidth="1"/>
    <col min="11268" max="11268" width="20.109375" style="417" bestFit="1" customWidth="1"/>
    <col min="11269" max="11269" width="19.5546875" style="417" bestFit="1" customWidth="1"/>
    <col min="11270" max="11270" width="4.109375" style="417" bestFit="1" customWidth="1"/>
    <col min="11271" max="11271" width="7.5546875" style="417" bestFit="1" customWidth="1"/>
    <col min="11272" max="11272" width="8.88671875" style="417" bestFit="1" customWidth="1"/>
    <col min="11273" max="11273" width="15.44140625" style="417" bestFit="1" customWidth="1"/>
    <col min="11274" max="11520" width="9.33203125" style="417"/>
    <col min="11521" max="11521" width="6.5546875" style="417" bestFit="1" customWidth="1"/>
    <col min="11522" max="11522" width="9.33203125" style="417"/>
    <col min="11523" max="11523" width="73.33203125" style="417" customWidth="1"/>
    <col min="11524" max="11524" width="20.109375" style="417" bestFit="1" customWidth="1"/>
    <col min="11525" max="11525" width="19.5546875" style="417" bestFit="1" customWidth="1"/>
    <col min="11526" max="11526" width="4.109375" style="417" bestFit="1" customWidth="1"/>
    <col min="11527" max="11527" width="7.5546875" style="417" bestFit="1" customWidth="1"/>
    <col min="11528" max="11528" width="8.88671875" style="417" bestFit="1" customWidth="1"/>
    <col min="11529" max="11529" width="15.44140625" style="417" bestFit="1" customWidth="1"/>
    <col min="11530" max="11776" width="9.33203125" style="417"/>
    <col min="11777" max="11777" width="6.5546875" style="417" bestFit="1" customWidth="1"/>
    <col min="11778" max="11778" width="9.33203125" style="417"/>
    <col min="11779" max="11779" width="73.33203125" style="417" customWidth="1"/>
    <col min="11780" max="11780" width="20.109375" style="417" bestFit="1" customWidth="1"/>
    <col min="11781" max="11781" width="19.5546875" style="417" bestFit="1" customWidth="1"/>
    <col min="11782" max="11782" width="4.109375" style="417" bestFit="1" customWidth="1"/>
    <col min="11783" max="11783" width="7.5546875" style="417" bestFit="1" customWidth="1"/>
    <col min="11784" max="11784" width="8.88671875" style="417" bestFit="1" customWidth="1"/>
    <col min="11785" max="11785" width="15.44140625" style="417" bestFit="1" customWidth="1"/>
    <col min="11786" max="12032" width="9.33203125" style="417"/>
    <col min="12033" max="12033" width="6.5546875" style="417" bestFit="1" customWidth="1"/>
    <col min="12034" max="12034" width="9.33203125" style="417"/>
    <col min="12035" max="12035" width="73.33203125" style="417" customWidth="1"/>
    <col min="12036" max="12036" width="20.109375" style="417" bestFit="1" customWidth="1"/>
    <col min="12037" max="12037" width="19.5546875" style="417" bestFit="1" customWidth="1"/>
    <col min="12038" max="12038" width="4.109375" style="417" bestFit="1" customWidth="1"/>
    <col min="12039" max="12039" width="7.5546875" style="417" bestFit="1" customWidth="1"/>
    <col min="12040" max="12040" width="8.88671875" style="417" bestFit="1" customWidth="1"/>
    <col min="12041" max="12041" width="15.44140625" style="417" bestFit="1" customWidth="1"/>
    <col min="12042" max="12288" width="9.33203125" style="417"/>
    <col min="12289" max="12289" width="6.5546875" style="417" bestFit="1" customWidth="1"/>
    <col min="12290" max="12290" width="9.33203125" style="417"/>
    <col min="12291" max="12291" width="73.33203125" style="417" customWidth="1"/>
    <col min="12292" max="12292" width="20.109375" style="417" bestFit="1" customWidth="1"/>
    <col min="12293" max="12293" width="19.5546875" style="417" bestFit="1" customWidth="1"/>
    <col min="12294" max="12294" width="4.109375" style="417" bestFit="1" customWidth="1"/>
    <col min="12295" max="12295" width="7.5546875" style="417" bestFit="1" customWidth="1"/>
    <col min="12296" max="12296" width="8.88671875" style="417" bestFit="1" customWidth="1"/>
    <col min="12297" max="12297" width="15.44140625" style="417" bestFit="1" customWidth="1"/>
    <col min="12298" max="12544" width="9.33203125" style="417"/>
    <col min="12545" max="12545" width="6.5546875" style="417" bestFit="1" customWidth="1"/>
    <col min="12546" max="12546" width="9.33203125" style="417"/>
    <col min="12547" max="12547" width="73.33203125" style="417" customWidth="1"/>
    <col min="12548" max="12548" width="20.109375" style="417" bestFit="1" customWidth="1"/>
    <col min="12549" max="12549" width="19.5546875" style="417" bestFit="1" customWidth="1"/>
    <col min="12550" max="12550" width="4.109375" style="417" bestFit="1" customWidth="1"/>
    <col min="12551" max="12551" width="7.5546875" style="417" bestFit="1" customWidth="1"/>
    <col min="12552" max="12552" width="8.88671875" style="417" bestFit="1" customWidth="1"/>
    <col min="12553" max="12553" width="15.44140625" style="417" bestFit="1" customWidth="1"/>
    <col min="12554" max="12800" width="9.33203125" style="417"/>
    <col min="12801" max="12801" width="6.5546875" style="417" bestFit="1" customWidth="1"/>
    <col min="12802" max="12802" width="9.33203125" style="417"/>
    <col min="12803" max="12803" width="73.33203125" style="417" customWidth="1"/>
    <col min="12804" max="12804" width="20.109375" style="417" bestFit="1" customWidth="1"/>
    <col min="12805" max="12805" width="19.5546875" style="417" bestFit="1" customWidth="1"/>
    <col min="12806" max="12806" width="4.109375" style="417" bestFit="1" customWidth="1"/>
    <col min="12807" max="12807" width="7.5546875" style="417" bestFit="1" customWidth="1"/>
    <col min="12808" max="12808" width="8.88671875" style="417" bestFit="1" customWidth="1"/>
    <col min="12809" max="12809" width="15.44140625" style="417" bestFit="1" customWidth="1"/>
    <col min="12810" max="13056" width="9.33203125" style="417"/>
    <col min="13057" max="13057" width="6.5546875" style="417" bestFit="1" customWidth="1"/>
    <col min="13058" max="13058" width="9.33203125" style="417"/>
    <col min="13059" max="13059" width="73.33203125" style="417" customWidth="1"/>
    <col min="13060" max="13060" width="20.109375" style="417" bestFit="1" customWidth="1"/>
    <col min="13061" max="13061" width="19.5546875" style="417" bestFit="1" customWidth="1"/>
    <col min="13062" max="13062" width="4.109375" style="417" bestFit="1" customWidth="1"/>
    <col min="13063" max="13063" width="7.5546875" style="417" bestFit="1" customWidth="1"/>
    <col min="13064" max="13064" width="8.88671875" style="417" bestFit="1" customWidth="1"/>
    <col min="13065" max="13065" width="15.44140625" style="417" bestFit="1" customWidth="1"/>
    <col min="13066" max="13312" width="9.33203125" style="417"/>
    <col min="13313" max="13313" width="6.5546875" style="417" bestFit="1" customWidth="1"/>
    <col min="13314" max="13314" width="9.33203125" style="417"/>
    <col min="13315" max="13315" width="73.33203125" style="417" customWidth="1"/>
    <col min="13316" max="13316" width="20.109375" style="417" bestFit="1" customWidth="1"/>
    <col min="13317" max="13317" width="19.5546875" style="417" bestFit="1" customWidth="1"/>
    <col min="13318" max="13318" width="4.109375" style="417" bestFit="1" customWidth="1"/>
    <col min="13319" max="13319" width="7.5546875" style="417" bestFit="1" customWidth="1"/>
    <col min="13320" max="13320" width="8.88671875" style="417" bestFit="1" customWidth="1"/>
    <col min="13321" max="13321" width="15.44140625" style="417" bestFit="1" customWidth="1"/>
    <col min="13322" max="13568" width="9.33203125" style="417"/>
    <col min="13569" max="13569" width="6.5546875" style="417" bestFit="1" customWidth="1"/>
    <col min="13570" max="13570" width="9.33203125" style="417"/>
    <col min="13571" max="13571" width="73.33203125" style="417" customWidth="1"/>
    <col min="13572" max="13572" width="20.109375" style="417" bestFit="1" customWidth="1"/>
    <col min="13573" max="13573" width="19.5546875" style="417" bestFit="1" customWidth="1"/>
    <col min="13574" max="13574" width="4.109375" style="417" bestFit="1" customWidth="1"/>
    <col min="13575" max="13575" width="7.5546875" style="417" bestFit="1" customWidth="1"/>
    <col min="13576" max="13576" width="8.88671875" style="417" bestFit="1" customWidth="1"/>
    <col min="13577" max="13577" width="15.44140625" style="417" bestFit="1" customWidth="1"/>
    <col min="13578" max="13824" width="9.33203125" style="417"/>
    <col min="13825" max="13825" width="6.5546875" style="417" bestFit="1" customWidth="1"/>
    <col min="13826" max="13826" width="9.33203125" style="417"/>
    <col min="13827" max="13827" width="73.33203125" style="417" customWidth="1"/>
    <col min="13828" max="13828" width="20.109375" style="417" bestFit="1" customWidth="1"/>
    <col min="13829" max="13829" width="19.5546875" style="417" bestFit="1" customWidth="1"/>
    <col min="13830" max="13830" width="4.109375" style="417" bestFit="1" customWidth="1"/>
    <col min="13831" max="13831" width="7.5546875" style="417" bestFit="1" customWidth="1"/>
    <col min="13832" max="13832" width="8.88671875" style="417" bestFit="1" customWidth="1"/>
    <col min="13833" max="13833" width="15.44140625" style="417" bestFit="1" customWidth="1"/>
    <col min="13834" max="14080" width="9.33203125" style="417"/>
    <col min="14081" max="14081" width="6.5546875" style="417" bestFit="1" customWidth="1"/>
    <col min="14082" max="14082" width="9.33203125" style="417"/>
    <col min="14083" max="14083" width="73.33203125" style="417" customWidth="1"/>
    <col min="14084" max="14084" width="20.109375" style="417" bestFit="1" customWidth="1"/>
    <col min="14085" max="14085" width="19.5546875" style="417" bestFit="1" customWidth="1"/>
    <col min="14086" max="14086" width="4.109375" style="417" bestFit="1" customWidth="1"/>
    <col min="14087" max="14087" width="7.5546875" style="417" bestFit="1" customWidth="1"/>
    <col min="14088" max="14088" width="8.88671875" style="417" bestFit="1" customWidth="1"/>
    <col min="14089" max="14089" width="15.44140625" style="417" bestFit="1" customWidth="1"/>
    <col min="14090" max="14336" width="9.33203125" style="417"/>
    <col min="14337" max="14337" width="6.5546875" style="417" bestFit="1" customWidth="1"/>
    <col min="14338" max="14338" width="9.33203125" style="417"/>
    <col min="14339" max="14339" width="73.33203125" style="417" customWidth="1"/>
    <col min="14340" max="14340" width="20.109375" style="417" bestFit="1" customWidth="1"/>
    <col min="14341" max="14341" width="19.5546875" style="417" bestFit="1" customWidth="1"/>
    <col min="14342" max="14342" width="4.109375" style="417" bestFit="1" customWidth="1"/>
    <col min="14343" max="14343" width="7.5546875" style="417" bestFit="1" customWidth="1"/>
    <col min="14344" max="14344" width="8.88671875" style="417" bestFit="1" customWidth="1"/>
    <col min="14345" max="14345" width="15.44140625" style="417" bestFit="1" customWidth="1"/>
    <col min="14346" max="14592" width="9.33203125" style="417"/>
    <col min="14593" max="14593" width="6.5546875" style="417" bestFit="1" customWidth="1"/>
    <col min="14594" max="14594" width="9.33203125" style="417"/>
    <col min="14595" max="14595" width="73.33203125" style="417" customWidth="1"/>
    <col min="14596" max="14596" width="20.109375" style="417" bestFit="1" customWidth="1"/>
    <col min="14597" max="14597" width="19.5546875" style="417" bestFit="1" customWidth="1"/>
    <col min="14598" max="14598" width="4.109375" style="417" bestFit="1" customWidth="1"/>
    <col min="14599" max="14599" width="7.5546875" style="417" bestFit="1" customWidth="1"/>
    <col min="14600" max="14600" width="8.88671875" style="417" bestFit="1" customWidth="1"/>
    <col min="14601" max="14601" width="15.44140625" style="417" bestFit="1" customWidth="1"/>
    <col min="14602" max="14848" width="9.33203125" style="417"/>
    <col min="14849" max="14849" width="6.5546875" style="417" bestFit="1" customWidth="1"/>
    <col min="14850" max="14850" width="9.33203125" style="417"/>
    <col min="14851" max="14851" width="73.33203125" style="417" customWidth="1"/>
    <col min="14852" max="14852" width="20.109375" style="417" bestFit="1" customWidth="1"/>
    <col min="14853" max="14853" width="19.5546875" style="417" bestFit="1" customWidth="1"/>
    <col min="14854" max="14854" width="4.109375" style="417" bestFit="1" customWidth="1"/>
    <col min="14855" max="14855" width="7.5546875" style="417" bestFit="1" customWidth="1"/>
    <col min="14856" max="14856" width="8.88671875" style="417" bestFit="1" customWidth="1"/>
    <col min="14857" max="14857" width="15.44140625" style="417" bestFit="1" customWidth="1"/>
    <col min="14858" max="15104" width="9.33203125" style="417"/>
    <col min="15105" max="15105" width="6.5546875" style="417" bestFit="1" customWidth="1"/>
    <col min="15106" max="15106" width="9.33203125" style="417"/>
    <col min="15107" max="15107" width="73.33203125" style="417" customWidth="1"/>
    <col min="15108" max="15108" width="20.109375" style="417" bestFit="1" customWidth="1"/>
    <col min="15109" max="15109" width="19.5546875" style="417" bestFit="1" customWidth="1"/>
    <col min="15110" max="15110" width="4.109375" style="417" bestFit="1" customWidth="1"/>
    <col min="15111" max="15111" width="7.5546875" style="417" bestFit="1" customWidth="1"/>
    <col min="15112" max="15112" width="8.88671875" style="417" bestFit="1" customWidth="1"/>
    <col min="15113" max="15113" width="15.44140625" style="417" bestFit="1" customWidth="1"/>
    <col min="15114" max="15360" width="9.33203125" style="417"/>
    <col min="15361" max="15361" width="6.5546875" style="417" bestFit="1" customWidth="1"/>
    <col min="15362" max="15362" width="9.33203125" style="417"/>
    <col min="15363" max="15363" width="73.33203125" style="417" customWidth="1"/>
    <col min="15364" max="15364" width="20.109375" style="417" bestFit="1" customWidth="1"/>
    <col min="15365" max="15365" width="19.5546875" style="417" bestFit="1" customWidth="1"/>
    <col min="15366" max="15366" width="4.109375" style="417" bestFit="1" customWidth="1"/>
    <col min="15367" max="15367" width="7.5546875" style="417" bestFit="1" customWidth="1"/>
    <col min="15368" max="15368" width="8.88671875" style="417" bestFit="1" customWidth="1"/>
    <col min="15369" max="15369" width="15.44140625" style="417" bestFit="1" customWidth="1"/>
    <col min="15370" max="15616" width="9.33203125" style="417"/>
    <col min="15617" max="15617" width="6.5546875" style="417" bestFit="1" customWidth="1"/>
    <col min="15618" max="15618" width="9.33203125" style="417"/>
    <col min="15619" max="15619" width="73.33203125" style="417" customWidth="1"/>
    <col min="15620" max="15620" width="20.109375" style="417" bestFit="1" customWidth="1"/>
    <col min="15621" max="15621" width="19.5546875" style="417" bestFit="1" customWidth="1"/>
    <col min="15622" max="15622" width="4.109375" style="417" bestFit="1" customWidth="1"/>
    <col min="15623" max="15623" width="7.5546875" style="417" bestFit="1" customWidth="1"/>
    <col min="15624" max="15624" width="8.88671875" style="417" bestFit="1" customWidth="1"/>
    <col min="15625" max="15625" width="15.44140625" style="417" bestFit="1" customWidth="1"/>
    <col min="15626" max="15872" width="9.33203125" style="417"/>
    <col min="15873" max="15873" width="6.5546875" style="417" bestFit="1" customWidth="1"/>
    <col min="15874" max="15874" width="9.33203125" style="417"/>
    <col min="15875" max="15875" width="73.33203125" style="417" customWidth="1"/>
    <col min="15876" max="15876" width="20.109375" style="417" bestFit="1" customWidth="1"/>
    <col min="15877" max="15877" width="19.5546875" style="417" bestFit="1" customWidth="1"/>
    <col min="15878" max="15878" width="4.109375" style="417" bestFit="1" customWidth="1"/>
    <col min="15879" max="15879" width="7.5546875" style="417" bestFit="1" customWidth="1"/>
    <col min="15880" max="15880" width="8.88671875" style="417" bestFit="1" customWidth="1"/>
    <col min="15881" max="15881" width="15.44140625" style="417" bestFit="1" customWidth="1"/>
    <col min="15882" max="16128" width="9.33203125" style="417"/>
    <col min="16129" max="16129" width="6.5546875" style="417" bestFit="1" customWidth="1"/>
    <col min="16130" max="16130" width="9.33203125" style="417"/>
    <col min="16131" max="16131" width="73.33203125" style="417" customWidth="1"/>
    <col min="16132" max="16132" width="20.109375" style="417" bestFit="1" customWidth="1"/>
    <col min="16133" max="16133" width="19.5546875" style="417" bestFit="1" customWidth="1"/>
    <col min="16134" max="16134" width="4.109375" style="417" bestFit="1" customWidth="1"/>
    <col min="16135" max="16135" width="7.5546875" style="417" bestFit="1" customWidth="1"/>
    <col min="16136" max="16136" width="8.88671875" style="417" bestFit="1" customWidth="1"/>
    <col min="16137" max="16137" width="15.44140625" style="417" bestFit="1" customWidth="1"/>
    <col min="16138" max="16384" width="9.33203125" style="417"/>
  </cols>
  <sheetData>
    <row r="1" spans="1:9" s="376" customFormat="1" ht="21" thickBot="1" x14ac:dyDescent="0.35">
      <c r="A1" s="367" t="s">
        <v>1550</v>
      </c>
      <c r="B1" s="368" t="s">
        <v>1693</v>
      </c>
      <c r="C1" s="369" t="s">
        <v>1694</v>
      </c>
      <c r="D1" s="370" t="s">
        <v>1553</v>
      </c>
      <c r="E1" s="371" t="s">
        <v>1554</v>
      </c>
      <c r="F1" s="372" t="s">
        <v>1555</v>
      </c>
      <c r="G1" s="373" t="s">
        <v>156</v>
      </c>
      <c r="H1" s="374" t="s">
        <v>1556</v>
      </c>
      <c r="I1" s="375" t="s">
        <v>1557</v>
      </c>
    </row>
    <row r="2" spans="1:9" s="386" customFormat="1" ht="10.199999999999999" x14ac:dyDescent="0.2">
      <c r="A2" s="377"/>
      <c r="B2" s="378"/>
      <c r="C2" s="379"/>
      <c r="D2" s="380"/>
      <c r="E2" s="381"/>
      <c r="F2" s="382"/>
      <c r="G2" s="383"/>
      <c r="H2" s="384"/>
      <c r="I2" s="385"/>
    </row>
    <row r="3" spans="1:9" s="386" customFormat="1" ht="15.6" x14ac:dyDescent="0.2">
      <c r="A3" s="387"/>
      <c r="B3" s="388"/>
      <c r="C3" s="389" t="s">
        <v>1695</v>
      </c>
      <c r="D3" s="390"/>
      <c r="E3" s="391"/>
      <c r="F3" s="392"/>
      <c r="G3" s="393"/>
      <c r="H3" s="394"/>
      <c r="I3" s="395"/>
    </row>
    <row r="4" spans="1:9" s="386" customFormat="1" x14ac:dyDescent="0.25">
      <c r="A4" s="396" t="s">
        <v>1558</v>
      </c>
      <c r="B4" s="397"/>
      <c r="C4" s="398"/>
      <c r="D4" s="399"/>
      <c r="E4" s="399"/>
      <c r="F4" s="400"/>
      <c r="G4" s="401"/>
      <c r="H4" s="402"/>
      <c r="I4" s="403"/>
    </row>
    <row r="5" spans="1:9" s="408" customFormat="1" x14ac:dyDescent="0.25">
      <c r="A5" s="404"/>
      <c r="B5" s="405"/>
      <c r="C5" s="405" t="s">
        <v>1696</v>
      </c>
      <c r="D5" s="406"/>
      <c r="E5" s="406"/>
      <c r="F5" s="405"/>
      <c r="G5" s="405"/>
      <c r="H5" s="405"/>
      <c r="I5" s="407">
        <f>SUM(I6:I28)</f>
        <v>0</v>
      </c>
    </row>
    <row r="6" spans="1:9" x14ac:dyDescent="0.25">
      <c r="A6" s="409"/>
      <c r="B6" s="410"/>
      <c r="C6" s="411" t="s">
        <v>1697</v>
      </c>
      <c r="D6" s="412"/>
      <c r="E6" s="413"/>
      <c r="F6" s="414"/>
      <c r="G6" s="414"/>
      <c r="H6" s="415"/>
      <c r="I6" s="416"/>
    </row>
    <row r="7" spans="1:9" s="386" customFormat="1" ht="51" x14ac:dyDescent="0.2">
      <c r="A7" s="418">
        <v>1</v>
      </c>
      <c r="B7" s="419" t="s">
        <v>1698</v>
      </c>
      <c r="C7" s="420" t="s">
        <v>1699</v>
      </c>
      <c r="D7" s="457" t="s">
        <v>1869</v>
      </c>
      <c r="E7" s="457" t="s">
        <v>1869</v>
      </c>
      <c r="F7" s="421" t="s">
        <v>1571</v>
      </c>
      <c r="G7" s="422">
        <v>1</v>
      </c>
      <c r="H7" s="455"/>
      <c r="I7" s="424">
        <f t="shared" ref="I7:I70" si="0">ROUND(G7*H7,2)</f>
        <v>0</v>
      </c>
    </row>
    <row r="8" spans="1:9" s="386" customFormat="1" ht="40.799999999999997" x14ac:dyDescent="0.2">
      <c r="A8" s="418">
        <f>A7+1</f>
        <v>2</v>
      </c>
      <c r="B8" s="419" t="s">
        <v>1700</v>
      </c>
      <c r="C8" s="420" t="s">
        <v>1701</v>
      </c>
      <c r="D8" s="457" t="s">
        <v>1869</v>
      </c>
      <c r="E8" s="457" t="s">
        <v>1869</v>
      </c>
      <c r="F8" s="421" t="s">
        <v>1571</v>
      </c>
      <c r="G8" s="422">
        <v>1</v>
      </c>
      <c r="H8" s="455"/>
      <c r="I8" s="424">
        <f t="shared" si="0"/>
        <v>0</v>
      </c>
    </row>
    <row r="9" spans="1:9" s="386" customFormat="1" ht="40.799999999999997" x14ac:dyDescent="0.2">
      <c r="A9" s="418">
        <f>A8+1</f>
        <v>3</v>
      </c>
      <c r="B9" s="419" t="s">
        <v>1702</v>
      </c>
      <c r="C9" s="420" t="s">
        <v>1703</v>
      </c>
      <c r="D9" s="425"/>
      <c r="E9" s="426"/>
      <c r="F9" s="421" t="s">
        <v>1571</v>
      </c>
      <c r="G9" s="422">
        <v>1</v>
      </c>
      <c r="H9" s="455"/>
      <c r="I9" s="424">
        <f t="shared" si="0"/>
        <v>0</v>
      </c>
    </row>
    <row r="10" spans="1:9" s="386" customFormat="1" ht="40.799999999999997" x14ac:dyDescent="0.2">
      <c r="A10" s="418">
        <f>A9+1</f>
        <v>4</v>
      </c>
      <c r="B10" s="419" t="s">
        <v>1704</v>
      </c>
      <c r="C10" s="420" t="s">
        <v>1705</v>
      </c>
      <c r="D10" s="425"/>
      <c r="E10" s="426"/>
      <c r="F10" s="421" t="s">
        <v>1571</v>
      </c>
      <c r="G10" s="422">
        <v>2</v>
      </c>
      <c r="H10" s="455"/>
      <c r="I10" s="424">
        <f t="shared" si="0"/>
        <v>0</v>
      </c>
    </row>
    <row r="11" spans="1:9" s="386" customFormat="1" ht="71.400000000000006" x14ac:dyDescent="0.2">
      <c r="A11" s="418">
        <f>A10+1</f>
        <v>5</v>
      </c>
      <c r="B11" s="419" t="s">
        <v>1706</v>
      </c>
      <c r="C11" s="420" t="s">
        <v>1707</v>
      </c>
      <c r="D11" s="425"/>
      <c r="E11" s="426"/>
      <c r="F11" s="421" t="s">
        <v>1571</v>
      </c>
      <c r="G11" s="422">
        <v>2</v>
      </c>
      <c r="H11" s="455"/>
      <c r="I11" s="424">
        <f t="shared" si="0"/>
        <v>0</v>
      </c>
    </row>
    <row r="12" spans="1:9" x14ac:dyDescent="0.25">
      <c r="A12" s="409"/>
      <c r="B12" s="410"/>
      <c r="C12" s="411" t="s">
        <v>1708</v>
      </c>
      <c r="D12" s="412"/>
      <c r="E12" s="413"/>
      <c r="F12" s="414"/>
      <c r="G12" s="414"/>
      <c r="H12" s="423"/>
      <c r="I12" s="424"/>
    </row>
    <row r="13" spans="1:9" s="386" customFormat="1" ht="51" x14ac:dyDescent="0.2">
      <c r="A13" s="418">
        <f>A11+1</f>
        <v>6</v>
      </c>
      <c r="B13" s="419" t="s">
        <v>1709</v>
      </c>
      <c r="C13" s="420" t="s">
        <v>1710</v>
      </c>
      <c r="D13" s="425"/>
      <c r="E13" s="426"/>
      <c r="F13" s="421" t="s">
        <v>1571</v>
      </c>
      <c r="G13" s="422">
        <v>2</v>
      </c>
      <c r="H13" s="455"/>
      <c r="I13" s="424">
        <f t="shared" si="0"/>
        <v>0</v>
      </c>
    </row>
    <row r="14" spans="1:9" s="386" customFormat="1" ht="40.799999999999997" x14ac:dyDescent="0.2">
      <c r="A14" s="418">
        <f t="shared" ref="A14:A20" si="1">A13+1</f>
        <v>7</v>
      </c>
      <c r="B14" s="419" t="s">
        <v>1711</v>
      </c>
      <c r="C14" s="420" t="s">
        <v>1712</v>
      </c>
      <c r="D14" s="425"/>
      <c r="E14" s="426"/>
      <c r="F14" s="421" t="s">
        <v>1571</v>
      </c>
      <c r="G14" s="422">
        <v>1</v>
      </c>
      <c r="H14" s="455"/>
      <c r="I14" s="424">
        <f t="shared" si="0"/>
        <v>0</v>
      </c>
    </row>
    <row r="15" spans="1:9" s="386" customFormat="1" ht="40.799999999999997" x14ac:dyDescent="0.2">
      <c r="A15" s="418">
        <f t="shared" si="1"/>
        <v>8</v>
      </c>
      <c r="B15" s="419" t="s">
        <v>1713</v>
      </c>
      <c r="C15" s="420" t="s">
        <v>1714</v>
      </c>
      <c r="D15" s="425"/>
      <c r="E15" s="426"/>
      <c r="F15" s="421" t="s">
        <v>1571</v>
      </c>
      <c r="G15" s="422">
        <v>1</v>
      </c>
      <c r="H15" s="455"/>
      <c r="I15" s="424">
        <f t="shared" si="0"/>
        <v>0</v>
      </c>
    </row>
    <row r="16" spans="1:9" s="386" customFormat="1" ht="71.400000000000006" x14ac:dyDescent="0.2">
      <c r="A16" s="418">
        <f t="shared" si="1"/>
        <v>9</v>
      </c>
      <c r="B16" s="419" t="s">
        <v>1715</v>
      </c>
      <c r="C16" s="420" t="s">
        <v>1707</v>
      </c>
      <c r="D16" s="425"/>
      <c r="E16" s="426"/>
      <c r="F16" s="421" t="s">
        <v>1571</v>
      </c>
      <c r="G16" s="422">
        <v>1</v>
      </c>
      <c r="H16" s="455"/>
      <c r="I16" s="424">
        <f t="shared" si="0"/>
        <v>0</v>
      </c>
    </row>
    <row r="17" spans="1:9" s="386" customFormat="1" ht="71.400000000000006" x14ac:dyDescent="0.2">
      <c r="A17" s="418">
        <f t="shared" si="1"/>
        <v>10</v>
      </c>
      <c r="B17" s="419" t="s">
        <v>1716</v>
      </c>
      <c r="C17" s="420" t="s">
        <v>1717</v>
      </c>
      <c r="D17" s="425"/>
      <c r="E17" s="426"/>
      <c r="F17" s="421" t="s">
        <v>1571</v>
      </c>
      <c r="G17" s="422">
        <v>1</v>
      </c>
      <c r="H17" s="455"/>
      <c r="I17" s="424">
        <f t="shared" si="0"/>
        <v>0</v>
      </c>
    </row>
    <row r="18" spans="1:9" s="386" customFormat="1" ht="40.799999999999997" x14ac:dyDescent="0.2">
      <c r="A18" s="418">
        <f t="shared" si="1"/>
        <v>11</v>
      </c>
      <c r="B18" s="419" t="s">
        <v>1718</v>
      </c>
      <c r="C18" s="420" t="s">
        <v>1719</v>
      </c>
      <c r="D18" s="457" t="s">
        <v>1869</v>
      </c>
      <c r="E18" s="457" t="s">
        <v>1869</v>
      </c>
      <c r="F18" s="421" t="s">
        <v>1571</v>
      </c>
      <c r="G18" s="422">
        <v>2</v>
      </c>
      <c r="H18" s="455"/>
      <c r="I18" s="424">
        <f t="shared" si="0"/>
        <v>0</v>
      </c>
    </row>
    <row r="19" spans="1:9" s="386" customFormat="1" ht="40.799999999999997" x14ac:dyDescent="0.2">
      <c r="A19" s="418">
        <f t="shared" si="1"/>
        <v>12</v>
      </c>
      <c r="B19" s="419" t="s">
        <v>1720</v>
      </c>
      <c r="C19" s="420" t="s">
        <v>1721</v>
      </c>
      <c r="D19" s="425"/>
      <c r="E19" s="426"/>
      <c r="F19" s="421" t="s">
        <v>1571</v>
      </c>
      <c r="G19" s="422">
        <v>1</v>
      </c>
      <c r="H19" s="455"/>
      <c r="I19" s="424">
        <f t="shared" si="0"/>
        <v>0</v>
      </c>
    </row>
    <row r="20" spans="1:9" s="386" customFormat="1" ht="51" x14ac:dyDescent="0.2">
      <c r="A20" s="418">
        <f t="shared" si="1"/>
        <v>13</v>
      </c>
      <c r="B20" s="419" t="s">
        <v>1722</v>
      </c>
      <c r="C20" s="420" t="s">
        <v>1723</v>
      </c>
      <c r="D20" s="457" t="s">
        <v>1869</v>
      </c>
      <c r="E20" s="457" t="s">
        <v>1869</v>
      </c>
      <c r="F20" s="421" t="s">
        <v>1571</v>
      </c>
      <c r="G20" s="422">
        <v>1</v>
      </c>
      <c r="H20" s="455"/>
      <c r="I20" s="424">
        <f t="shared" si="0"/>
        <v>0</v>
      </c>
    </row>
    <row r="21" spans="1:9" x14ac:dyDescent="0.25">
      <c r="A21" s="409"/>
      <c r="B21" s="410"/>
      <c r="C21" s="411" t="s">
        <v>1724</v>
      </c>
      <c r="D21" s="412"/>
      <c r="E21" s="413"/>
      <c r="F21" s="414"/>
      <c r="G21" s="414"/>
      <c r="H21" s="423"/>
      <c r="I21" s="424"/>
    </row>
    <row r="22" spans="1:9" s="386" customFormat="1" ht="102" x14ac:dyDescent="0.2">
      <c r="A22" s="418">
        <f>A20+1</f>
        <v>14</v>
      </c>
      <c r="B22" s="419" t="s">
        <v>1725</v>
      </c>
      <c r="C22" s="420" t="s">
        <v>1726</v>
      </c>
      <c r="D22" s="457" t="s">
        <v>1869</v>
      </c>
      <c r="E22" s="457" t="s">
        <v>1869</v>
      </c>
      <c r="F22" s="421" t="s">
        <v>1571</v>
      </c>
      <c r="G22" s="422">
        <v>1</v>
      </c>
      <c r="H22" s="455"/>
      <c r="I22" s="424">
        <f t="shared" si="0"/>
        <v>0</v>
      </c>
    </row>
    <row r="23" spans="1:9" s="386" customFormat="1" ht="30.6" x14ac:dyDescent="0.2">
      <c r="A23" s="418">
        <f>A22+1</f>
        <v>15</v>
      </c>
      <c r="B23" s="419"/>
      <c r="C23" s="420" t="s">
        <v>1727</v>
      </c>
      <c r="D23" s="425"/>
      <c r="E23" s="426"/>
      <c r="F23" s="421" t="s">
        <v>1571</v>
      </c>
      <c r="G23" s="422">
        <v>1</v>
      </c>
      <c r="H23" s="455"/>
      <c r="I23" s="424">
        <f t="shared" si="0"/>
        <v>0</v>
      </c>
    </row>
    <row r="24" spans="1:9" s="386" customFormat="1" ht="30.6" x14ac:dyDescent="0.2">
      <c r="A24" s="418">
        <f>A23+1</f>
        <v>16</v>
      </c>
      <c r="B24" s="419"/>
      <c r="C24" s="420" t="s">
        <v>1728</v>
      </c>
      <c r="D24" s="425"/>
      <c r="E24" s="426"/>
      <c r="F24" s="421" t="s">
        <v>1571</v>
      </c>
      <c r="G24" s="422">
        <v>1</v>
      </c>
      <c r="H24" s="455"/>
      <c r="I24" s="424">
        <f t="shared" si="0"/>
        <v>0</v>
      </c>
    </row>
    <row r="25" spans="1:9" x14ac:dyDescent="0.25">
      <c r="A25" s="409"/>
      <c r="B25" s="410"/>
      <c r="C25" s="411" t="s">
        <v>1729</v>
      </c>
      <c r="D25" s="412"/>
      <c r="E25" s="413"/>
      <c r="F25" s="414"/>
      <c r="G25" s="414"/>
      <c r="H25" s="423"/>
      <c r="I25" s="424"/>
    </row>
    <row r="26" spans="1:9" s="386" customFormat="1" ht="20.399999999999999" x14ac:dyDescent="0.2">
      <c r="A26" s="418">
        <f>A24+1</f>
        <v>17</v>
      </c>
      <c r="B26" s="419"/>
      <c r="C26" s="420" t="s">
        <v>1730</v>
      </c>
      <c r="D26" s="425"/>
      <c r="E26" s="426"/>
      <c r="F26" s="421" t="s">
        <v>1571</v>
      </c>
      <c r="G26" s="422">
        <v>1</v>
      </c>
      <c r="H26" s="455"/>
      <c r="I26" s="424">
        <f t="shared" si="0"/>
        <v>0</v>
      </c>
    </row>
    <row r="27" spans="1:9" s="386" customFormat="1" ht="20.399999999999999" x14ac:dyDescent="0.2">
      <c r="A27" s="418">
        <f>A26+1</f>
        <v>18</v>
      </c>
      <c r="B27" s="419"/>
      <c r="C27" s="420" t="s">
        <v>1731</v>
      </c>
      <c r="D27" s="425"/>
      <c r="E27" s="426"/>
      <c r="F27" s="421" t="s">
        <v>1571</v>
      </c>
      <c r="G27" s="422">
        <v>1</v>
      </c>
      <c r="H27" s="455"/>
      <c r="I27" s="424">
        <f t="shared" si="0"/>
        <v>0</v>
      </c>
    </row>
    <row r="28" spans="1:9" s="386" customFormat="1" x14ac:dyDescent="0.25">
      <c r="A28" s="427"/>
      <c r="B28" s="428"/>
      <c r="C28" s="429"/>
      <c r="D28" s="430"/>
      <c r="E28" s="430"/>
      <c r="F28" s="431"/>
      <c r="G28" s="431"/>
      <c r="H28" s="423"/>
      <c r="I28" s="424"/>
    </row>
    <row r="29" spans="1:9" s="408" customFormat="1" x14ac:dyDescent="0.25">
      <c r="A29" s="432"/>
      <c r="B29" s="433"/>
      <c r="C29" s="433" t="s">
        <v>1732</v>
      </c>
      <c r="D29" s="434"/>
      <c r="E29" s="434"/>
      <c r="F29" s="433"/>
      <c r="G29" s="433"/>
      <c r="H29" s="435"/>
      <c r="I29" s="407">
        <f>SUM(I30:I43)</f>
        <v>0</v>
      </c>
    </row>
    <row r="30" spans="1:9" x14ac:dyDescent="0.25">
      <c r="A30" s="409"/>
      <c r="B30" s="410"/>
      <c r="C30" s="411" t="s">
        <v>1733</v>
      </c>
      <c r="D30" s="412"/>
      <c r="E30" s="413"/>
      <c r="F30" s="414"/>
      <c r="G30" s="414"/>
      <c r="H30" s="423"/>
      <c r="I30" s="424"/>
    </row>
    <row r="31" spans="1:9" s="386" customFormat="1" ht="20.399999999999999" x14ac:dyDescent="0.2">
      <c r="A31" s="418">
        <f>A27+1</f>
        <v>19</v>
      </c>
      <c r="B31" s="419"/>
      <c r="C31" s="420" t="s">
        <v>1734</v>
      </c>
      <c r="D31" s="457" t="s">
        <v>1869</v>
      </c>
      <c r="E31" s="457" t="s">
        <v>1869</v>
      </c>
      <c r="F31" s="421" t="s">
        <v>1571</v>
      </c>
      <c r="G31" s="422">
        <v>1</v>
      </c>
      <c r="H31" s="455"/>
      <c r="I31" s="424">
        <f t="shared" si="0"/>
        <v>0</v>
      </c>
    </row>
    <row r="32" spans="1:9" s="386" customFormat="1" ht="30.6" x14ac:dyDescent="0.2">
      <c r="A32" s="418">
        <f>A31+1</f>
        <v>20</v>
      </c>
      <c r="B32" s="419"/>
      <c r="C32" s="420" t="s">
        <v>1735</v>
      </c>
      <c r="D32" s="457" t="s">
        <v>1869</v>
      </c>
      <c r="E32" s="457" t="s">
        <v>1869</v>
      </c>
      <c r="F32" s="421" t="s">
        <v>1571</v>
      </c>
      <c r="G32" s="422">
        <v>1</v>
      </c>
      <c r="H32" s="455"/>
      <c r="I32" s="424">
        <f t="shared" si="0"/>
        <v>0</v>
      </c>
    </row>
    <row r="33" spans="1:9" s="386" customFormat="1" ht="20.399999999999999" x14ac:dyDescent="0.2">
      <c r="A33" s="418">
        <f t="shared" ref="A33:A39" si="2">A32+1</f>
        <v>21</v>
      </c>
      <c r="B33" s="419"/>
      <c r="C33" s="420" t="s">
        <v>1736</v>
      </c>
      <c r="D33" s="457" t="s">
        <v>1869</v>
      </c>
      <c r="E33" s="457" t="s">
        <v>1869</v>
      </c>
      <c r="F33" s="421" t="s">
        <v>1571</v>
      </c>
      <c r="G33" s="422">
        <v>1</v>
      </c>
      <c r="H33" s="455"/>
      <c r="I33" s="424">
        <f t="shared" si="0"/>
        <v>0</v>
      </c>
    </row>
    <row r="34" spans="1:9" s="386" customFormat="1" ht="20.399999999999999" x14ac:dyDescent="0.2">
      <c r="A34" s="418">
        <f t="shared" si="2"/>
        <v>22</v>
      </c>
      <c r="B34" s="419"/>
      <c r="C34" s="420" t="s">
        <v>1737</v>
      </c>
      <c r="D34" s="457" t="s">
        <v>1869</v>
      </c>
      <c r="E34" s="457" t="s">
        <v>1869</v>
      </c>
      <c r="F34" s="421" t="s">
        <v>1571</v>
      </c>
      <c r="G34" s="422">
        <v>2</v>
      </c>
      <c r="H34" s="455"/>
      <c r="I34" s="424">
        <f t="shared" si="0"/>
        <v>0</v>
      </c>
    </row>
    <row r="35" spans="1:9" s="386" customFormat="1" ht="20.399999999999999" x14ac:dyDescent="0.2">
      <c r="A35" s="418">
        <f t="shared" si="2"/>
        <v>23</v>
      </c>
      <c r="B35" s="419"/>
      <c r="C35" s="420" t="s">
        <v>1738</v>
      </c>
      <c r="D35" s="457" t="s">
        <v>1869</v>
      </c>
      <c r="E35" s="457" t="s">
        <v>1869</v>
      </c>
      <c r="F35" s="421" t="s">
        <v>1571</v>
      </c>
      <c r="G35" s="422">
        <v>2</v>
      </c>
      <c r="H35" s="455"/>
      <c r="I35" s="424">
        <f t="shared" si="0"/>
        <v>0</v>
      </c>
    </row>
    <row r="36" spans="1:9" s="386" customFormat="1" ht="20.399999999999999" x14ac:dyDescent="0.2">
      <c r="A36" s="418">
        <f t="shared" si="2"/>
        <v>24</v>
      </c>
      <c r="B36" s="419"/>
      <c r="C36" s="420" t="s">
        <v>1739</v>
      </c>
      <c r="D36" s="457" t="s">
        <v>1869</v>
      </c>
      <c r="E36" s="457" t="s">
        <v>1869</v>
      </c>
      <c r="F36" s="421" t="s">
        <v>1571</v>
      </c>
      <c r="G36" s="422">
        <v>4</v>
      </c>
      <c r="H36" s="455"/>
      <c r="I36" s="424">
        <f t="shared" si="0"/>
        <v>0</v>
      </c>
    </row>
    <row r="37" spans="1:9" s="386" customFormat="1" ht="20.399999999999999" x14ac:dyDescent="0.2">
      <c r="A37" s="418">
        <f t="shared" si="2"/>
        <v>25</v>
      </c>
      <c r="B37" s="419"/>
      <c r="C37" s="420" t="s">
        <v>1740</v>
      </c>
      <c r="D37" s="457" t="s">
        <v>1869</v>
      </c>
      <c r="E37" s="457" t="s">
        <v>1869</v>
      </c>
      <c r="F37" s="421" t="s">
        <v>1571</v>
      </c>
      <c r="G37" s="422">
        <v>2</v>
      </c>
      <c r="H37" s="455"/>
      <c r="I37" s="424">
        <f t="shared" si="0"/>
        <v>0</v>
      </c>
    </row>
    <row r="38" spans="1:9" s="386" customFormat="1" ht="30.6" x14ac:dyDescent="0.2">
      <c r="A38" s="418">
        <f t="shared" si="2"/>
        <v>26</v>
      </c>
      <c r="B38" s="419"/>
      <c r="C38" s="420" t="s">
        <v>1741</v>
      </c>
      <c r="D38" s="457" t="s">
        <v>1869</v>
      </c>
      <c r="E38" s="457" t="s">
        <v>1869</v>
      </c>
      <c r="F38" s="421" t="s">
        <v>1571</v>
      </c>
      <c r="G38" s="422">
        <v>1</v>
      </c>
      <c r="H38" s="455"/>
      <c r="I38" s="424">
        <f t="shared" si="0"/>
        <v>0</v>
      </c>
    </row>
    <row r="39" spans="1:9" s="386" customFormat="1" ht="20.399999999999999" x14ac:dyDescent="0.2">
      <c r="A39" s="418">
        <f t="shared" si="2"/>
        <v>27</v>
      </c>
      <c r="B39" s="419"/>
      <c r="C39" s="420" t="s">
        <v>1742</v>
      </c>
      <c r="D39" s="457" t="s">
        <v>1869</v>
      </c>
      <c r="E39" s="457" t="s">
        <v>1869</v>
      </c>
      <c r="F39" s="421" t="s">
        <v>1571</v>
      </c>
      <c r="G39" s="422">
        <v>11</v>
      </c>
      <c r="H39" s="455"/>
      <c r="I39" s="424">
        <f t="shared" si="0"/>
        <v>0</v>
      </c>
    </row>
    <row r="40" spans="1:9" x14ac:dyDescent="0.25">
      <c r="A40" s="409"/>
      <c r="B40" s="410"/>
      <c r="C40" s="411" t="s">
        <v>1743</v>
      </c>
      <c r="D40" s="412"/>
      <c r="E40" s="413"/>
      <c r="F40" s="414"/>
      <c r="G40" s="414"/>
      <c r="H40" s="423"/>
      <c r="I40" s="424"/>
    </row>
    <row r="41" spans="1:9" s="386" customFormat="1" ht="20.399999999999999" x14ac:dyDescent="0.2">
      <c r="A41" s="418">
        <f>A39+1</f>
        <v>28</v>
      </c>
      <c r="B41" s="419"/>
      <c r="C41" s="420" t="s">
        <v>1744</v>
      </c>
      <c r="D41" s="457" t="s">
        <v>1869</v>
      </c>
      <c r="E41" s="457" t="s">
        <v>1869</v>
      </c>
      <c r="F41" s="421" t="s">
        <v>1571</v>
      </c>
      <c r="G41" s="422">
        <v>1</v>
      </c>
      <c r="H41" s="455"/>
      <c r="I41" s="424">
        <f t="shared" si="0"/>
        <v>0</v>
      </c>
    </row>
    <row r="42" spans="1:9" s="386" customFormat="1" ht="10.199999999999999" x14ac:dyDescent="0.2">
      <c r="A42" s="418">
        <f>A41+1</f>
        <v>29</v>
      </c>
      <c r="B42" s="419"/>
      <c r="C42" s="420" t="s">
        <v>1745</v>
      </c>
      <c r="D42" s="457" t="s">
        <v>1869</v>
      </c>
      <c r="E42" s="457" t="s">
        <v>1869</v>
      </c>
      <c r="F42" s="421" t="s">
        <v>1571</v>
      </c>
      <c r="G42" s="422">
        <v>1</v>
      </c>
      <c r="H42" s="455"/>
      <c r="I42" s="424">
        <f t="shared" si="0"/>
        <v>0</v>
      </c>
    </row>
    <row r="43" spans="1:9" s="386" customFormat="1" x14ac:dyDescent="0.25">
      <c r="A43" s="427"/>
      <c r="B43" s="428"/>
      <c r="C43" s="429"/>
      <c r="D43" s="430"/>
      <c r="E43" s="430"/>
      <c r="F43" s="431"/>
      <c r="G43" s="431"/>
      <c r="H43" s="423"/>
      <c r="I43" s="424"/>
    </row>
    <row r="44" spans="1:9" s="408" customFormat="1" x14ac:dyDescent="0.25">
      <c r="A44" s="432"/>
      <c r="B44" s="433"/>
      <c r="C44" s="433" t="s">
        <v>1746</v>
      </c>
      <c r="D44" s="434"/>
      <c r="E44" s="434"/>
      <c r="F44" s="433"/>
      <c r="G44" s="433"/>
      <c r="H44" s="435"/>
      <c r="I44" s="407">
        <f>SUM(I45:I59)</f>
        <v>0</v>
      </c>
    </row>
    <row r="45" spans="1:9" s="386" customFormat="1" ht="30.6" x14ac:dyDescent="0.2">
      <c r="A45" s="418">
        <f>A42+1</f>
        <v>30</v>
      </c>
      <c r="B45" s="419"/>
      <c r="C45" s="420" t="s">
        <v>1747</v>
      </c>
      <c r="D45" s="425"/>
      <c r="E45" s="426"/>
      <c r="F45" s="421" t="s">
        <v>1571</v>
      </c>
      <c r="G45" s="422">
        <v>1</v>
      </c>
      <c r="H45" s="455"/>
      <c r="I45" s="424">
        <f t="shared" si="0"/>
        <v>0</v>
      </c>
    </row>
    <row r="46" spans="1:9" s="386" customFormat="1" ht="40.799999999999997" x14ac:dyDescent="0.2">
      <c r="A46" s="418">
        <f t="shared" ref="A46:A58" si="3">A45+1</f>
        <v>31</v>
      </c>
      <c r="B46" s="419"/>
      <c r="C46" s="420" t="s">
        <v>1748</v>
      </c>
      <c r="D46" s="425"/>
      <c r="E46" s="426"/>
      <c r="F46" s="421" t="s">
        <v>1571</v>
      </c>
      <c r="G46" s="422">
        <v>1</v>
      </c>
      <c r="H46" s="455"/>
      <c r="I46" s="424">
        <f t="shared" si="0"/>
        <v>0</v>
      </c>
    </row>
    <row r="47" spans="1:9" s="386" customFormat="1" ht="30.6" x14ac:dyDescent="0.2">
      <c r="A47" s="418">
        <f t="shared" si="3"/>
        <v>32</v>
      </c>
      <c r="B47" s="419"/>
      <c r="C47" s="420" t="s">
        <v>1749</v>
      </c>
      <c r="D47" s="425"/>
      <c r="E47" s="426"/>
      <c r="F47" s="421" t="s">
        <v>1571</v>
      </c>
      <c r="G47" s="422">
        <v>1</v>
      </c>
      <c r="H47" s="455"/>
      <c r="I47" s="424">
        <f t="shared" si="0"/>
        <v>0</v>
      </c>
    </row>
    <row r="48" spans="1:9" s="386" customFormat="1" ht="20.399999999999999" x14ac:dyDescent="0.2">
      <c r="A48" s="418">
        <f t="shared" si="3"/>
        <v>33</v>
      </c>
      <c r="B48" s="419"/>
      <c r="C48" s="420" t="s">
        <v>1750</v>
      </c>
      <c r="D48" s="425"/>
      <c r="E48" s="426"/>
      <c r="F48" s="421" t="s">
        <v>1571</v>
      </c>
      <c r="G48" s="422">
        <v>1</v>
      </c>
      <c r="H48" s="455"/>
      <c r="I48" s="424">
        <f t="shared" si="0"/>
        <v>0</v>
      </c>
    </row>
    <row r="49" spans="1:9" s="386" customFormat="1" ht="51" x14ac:dyDescent="0.2">
      <c r="A49" s="418">
        <f t="shared" si="3"/>
        <v>34</v>
      </c>
      <c r="B49" s="419"/>
      <c r="C49" s="420" t="s">
        <v>1751</v>
      </c>
      <c r="D49" s="425"/>
      <c r="E49" s="426"/>
      <c r="F49" s="421" t="s">
        <v>1571</v>
      </c>
      <c r="G49" s="422">
        <v>10</v>
      </c>
      <c r="H49" s="455"/>
      <c r="I49" s="424">
        <f t="shared" si="0"/>
        <v>0</v>
      </c>
    </row>
    <row r="50" spans="1:9" s="386" customFormat="1" ht="51" x14ac:dyDescent="0.2">
      <c r="A50" s="418">
        <f t="shared" si="3"/>
        <v>35</v>
      </c>
      <c r="B50" s="419"/>
      <c r="C50" s="420" t="s">
        <v>1752</v>
      </c>
      <c r="D50" s="425"/>
      <c r="E50" s="426"/>
      <c r="F50" s="421" t="s">
        <v>1571</v>
      </c>
      <c r="G50" s="422">
        <v>1</v>
      </c>
      <c r="H50" s="455"/>
      <c r="I50" s="424">
        <f t="shared" si="0"/>
        <v>0</v>
      </c>
    </row>
    <row r="51" spans="1:9" s="386" customFormat="1" ht="40.799999999999997" x14ac:dyDescent="0.2">
      <c r="A51" s="418">
        <f t="shared" si="3"/>
        <v>36</v>
      </c>
      <c r="B51" s="419"/>
      <c r="C51" s="420" t="s">
        <v>1753</v>
      </c>
      <c r="D51" s="425"/>
      <c r="E51" s="426"/>
      <c r="F51" s="421" t="s">
        <v>1571</v>
      </c>
      <c r="G51" s="422">
        <v>1</v>
      </c>
      <c r="H51" s="455"/>
      <c r="I51" s="424">
        <f t="shared" si="0"/>
        <v>0</v>
      </c>
    </row>
    <row r="52" spans="1:9" s="386" customFormat="1" ht="51" x14ac:dyDescent="0.2">
      <c r="A52" s="418">
        <f t="shared" si="3"/>
        <v>37</v>
      </c>
      <c r="B52" s="419"/>
      <c r="C52" s="420" t="s">
        <v>1754</v>
      </c>
      <c r="D52" s="425"/>
      <c r="E52" s="426"/>
      <c r="F52" s="421" t="s">
        <v>1571</v>
      </c>
      <c r="G52" s="422">
        <v>1</v>
      </c>
      <c r="H52" s="455"/>
      <c r="I52" s="424">
        <f t="shared" si="0"/>
        <v>0</v>
      </c>
    </row>
    <row r="53" spans="1:9" s="386" customFormat="1" ht="51" x14ac:dyDescent="0.2">
      <c r="A53" s="418">
        <f t="shared" si="3"/>
        <v>38</v>
      </c>
      <c r="B53" s="419"/>
      <c r="C53" s="420" t="s">
        <v>1755</v>
      </c>
      <c r="D53" s="425"/>
      <c r="E53" s="426"/>
      <c r="F53" s="421" t="s">
        <v>1571</v>
      </c>
      <c r="G53" s="422">
        <v>6</v>
      </c>
      <c r="H53" s="455"/>
      <c r="I53" s="424">
        <f t="shared" si="0"/>
        <v>0</v>
      </c>
    </row>
    <row r="54" spans="1:9" s="386" customFormat="1" ht="51" x14ac:dyDescent="0.2">
      <c r="A54" s="418">
        <f t="shared" si="3"/>
        <v>39</v>
      </c>
      <c r="B54" s="419"/>
      <c r="C54" s="420" t="s">
        <v>1756</v>
      </c>
      <c r="D54" s="425"/>
      <c r="E54" s="426"/>
      <c r="F54" s="421" t="s">
        <v>1571</v>
      </c>
      <c r="G54" s="422">
        <v>2</v>
      </c>
      <c r="H54" s="455"/>
      <c r="I54" s="424">
        <f t="shared" si="0"/>
        <v>0</v>
      </c>
    </row>
    <row r="55" spans="1:9" s="386" customFormat="1" ht="51" x14ac:dyDescent="0.2">
      <c r="A55" s="418">
        <f t="shared" si="3"/>
        <v>40</v>
      </c>
      <c r="B55" s="419"/>
      <c r="C55" s="420" t="s">
        <v>1757</v>
      </c>
      <c r="D55" s="425"/>
      <c r="E55" s="426"/>
      <c r="F55" s="421" t="s">
        <v>1571</v>
      </c>
      <c r="G55" s="422">
        <v>3</v>
      </c>
      <c r="H55" s="455"/>
      <c r="I55" s="424">
        <f t="shared" si="0"/>
        <v>0</v>
      </c>
    </row>
    <row r="56" spans="1:9" s="386" customFormat="1" ht="40.799999999999997" x14ac:dyDescent="0.2">
      <c r="A56" s="418">
        <f t="shared" si="3"/>
        <v>41</v>
      </c>
      <c r="B56" s="419"/>
      <c r="C56" s="420" t="s">
        <v>1758</v>
      </c>
      <c r="D56" s="425"/>
      <c r="E56" s="426"/>
      <c r="F56" s="421" t="s">
        <v>1019</v>
      </c>
      <c r="G56" s="422">
        <v>1</v>
      </c>
      <c r="H56" s="455"/>
      <c r="I56" s="424">
        <f t="shared" si="0"/>
        <v>0</v>
      </c>
    </row>
    <row r="57" spans="1:9" s="386" customFormat="1" ht="20.399999999999999" x14ac:dyDescent="0.2">
      <c r="A57" s="418">
        <f t="shared" si="3"/>
        <v>42</v>
      </c>
      <c r="B57" s="419"/>
      <c r="C57" s="420" t="s">
        <v>1759</v>
      </c>
      <c r="D57" s="425"/>
      <c r="E57" s="426"/>
      <c r="F57" s="421" t="s">
        <v>1019</v>
      </c>
      <c r="G57" s="422">
        <v>1</v>
      </c>
      <c r="H57" s="455"/>
      <c r="I57" s="424">
        <f t="shared" si="0"/>
        <v>0</v>
      </c>
    </row>
    <row r="58" spans="1:9" s="386" customFormat="1" ht="20.399999999999999" x14ac:dyDescent="0.2">
      <c r="A58" s="418">
        <f t="shared" si="3"/>
        <v>43</v>
      </c>
      <c r="B58" s="419"/>
      <c r="C58" s="420" t="s">
        <v>1760</v>
      </c>
      <c r="D58" s="425"/>
      <c r="E58" s="426"/>
      <c r="F58" s="421" t="s">
        <v>1019</v>
      </c>
      <c r="G58" s="422">
        <v>1</v>
      </c>
      <c r="H58" s="455"/>
      <c r="I58" s="424">
        <f t="shared" si="0"/>
        <v>0</v>
      </c>
    </row>
    <row r="59" spans="1:9" s="386" customFormat="1" x14ac:dyDescent="0.25">
      <c r="A59" s="427"/>
      <c r="B59" s="428"/>
      <c r="C59" s="429"/>
      <c r="D59" s="430"/>
      <c r="E59" s="430"/>
      <c r="F59" s="431"/>
      <c r="G59" s="431"/>
      <c r="H59" s="423"/>
      <c r="I59" s="424"/>
    </row>
    <row r="60" spans="1:9" s="408" customFormat="1" x14ac:dyDescent="0.25">
      <c r="A60" s="432"/>
      <c r="B60" s="433"/>
      <c r="C60" s="433" t="s">
        <v>1761</v>
      </c>
      <c r="D60" s="434"/>
      <c r="E60" s="434"/>
      <c r="F60" s="433"/>
      <c r="G60" s="433"/>
      <c r="H60" s="435"/>
      <c r="I60" s="407">
        <f>SUM(I61:I67)</f>
        <v>0</v>
      </c>
    </row>
    <row r="61" spans="1:9" x14ac:dyDescent="0.25">
      <c r="A61" s="409"/>
      <c r="B61" s="410"/>
      <c r="C61" s="411" t="s">
        <v>1762</v>
      </c>
      <c r="D61" s="412"/>
      <c r="E61" s="413"/>
      <c r="F61" s="414"/>
      <c r="G61" s="414"/>
      <c r="H61" s="423"/>
      <c r="I61" s="424"/>
    </row>
    <row r="62" spans="1:9" s="386" customFormat="1" ht="10.199999999999999" x14ac:dyDescent="0.2">
      <c r="A62" s="418">
        <f>A58+1</f>
        <v>44</v>
      </c>
      <c r="B62" s="419"/>
      <c r="C62" s="420" t="s">
        <v>1763</v>
      </c>
      <c r="D62" s="457" t="s">
        <v>1869</v>
      </c>
      <c r="E62" s="457" t="s">
        <v>1869</v>
      </c>
      <c r="F62" s="421" t="s">
        <v>1571</v>
      </c>
      <c r="G62" s="422">
        <v>1</v>
      </c>
      <c r="H62" s="455"/>
      <c r="I62" s="424">
        <f t="shared" si="0"/>
        <v>0</v>
      </c>
    </row>
    <row r="63" spans="1:9" s="386" customFormat="1" ht="10.199999999999999" x14ac:dyDescent="0.2">
      <c r="A63" s="418">
        <f>A62+1</f>
        <v>45</v>
      </c>
      <c r="B63" s="419"/>
      <c r="C63" s="420" t="s">
        <v>1764</v>
      </c>
      <c r="D63" s="457" t="s">
        <v>1869</v>
      </c>
      <c r="E63" s="457" t="s">
        <v>1869</v>
      </c>
      <c r="F63" s="421" t="s">
        <v>1571</v>
      </c>
      <c r="G63" s="422">
        <v>1</v>
      </c>
      <c r="H63" s="455"/>
      <c r="I63" s="424">
        <f t="shared" si="0"/>
        <v>0</v>
      </c>
    </row>
    <row r="64" spans="1:9" x14ac:dyDescent="0.25">
      <c r="A64" s="409"/>
      <c r="B64" s="410"/>
      <c r="C64" s="411" t="s">
        <v>1765</v>
      </c>
      <c r="D64" s="412"/>
      <c r="E64" s="413"/>
      <c r="F64" s="414"/>
      <c r="G64" s="414"/>
      <c r="H64" s="423"/>
      <c r="I64" s="424"/>
    </row>
    <row r="65" spans="1:9" s="386" customFormat="1" ht="10.199999999999999" x14ac:dyDescent="0.2">
      <c r="A65" s="418">
        <f>A63+1</f>
        <v>46</v>
      </c>
      <c r="B65" s="419"/>
      <c r="C65" s="420" t="s">
        <v>1766</v>
      </c>
      <c r="D65" s="457" t="s">
        <v>1869</v>
      </c>
      <c r="E65" s="457" t="s">
        <v>1869</v>
      </c>
      <c r="F65" s="421" t="s">
        <v>1571</v>
      </c>
      <c r="G65" s="422">
        <v>1</v>
      </c>
      <c r="H65" s="455"/>
      <c r="I65" s="424">
        <f t="shared" si="0"/>
        <v>0</v>
      </c>
    </row>
    <row r="66" spans="1:9" s="386" customFormat="1" ht="10.199999999999999" x14ac:dyDescent="0.2">
      <c r="A66" s="418">
        <f>A65+1</f>
        <v>47</v>
      </c>
      <c r="B66" s="419"/>
      <c r="C66" s="420" t="s">
        <v>1767</v>
      </c>
      <c r="D66" s="457" t="s">
        <v>1869</v>
      </c>
      <c r="E66" s="457" t="s">
        <v>1869</v>
      </c>
      <c r="F66" s="421" t="s">
        <v>1571</v>
      </c>
      <c r="G66" s="422">
        <v>1</v>
      </c>
      <c r="H66" s="455"/>
      <c r="I66" s="424">
        <f t="shared" si="0"/>
        <v>0</v>
      </c>
    </row>
    <row r="67" spans="1:9" s="386" customFormat="1" x14ac:dyDescent="0.25">
      <c r="A67" s="427"/>
      <c r="B67" s="428"/>
      <c r="C67" s="429"/>
      <c r="D67" s="430"/>
      <c r="E67" s="430"/>
      <c r="F67" s="431"/>
      <c r="G67" s="431"/>
      <c r="H67" s="423"/>
      <c r="I67" s="424"/>
    </row>
    <row r="68" spans="1:9" s="408" customFormat="1" x14ac:dyDescent="0.25">
      <c r="A68" s="432"/>
      <c r="B68" s="433"/>
      <c r="C68" s="433" t="s">
        <v>1768</v>
      </c>
      <c r="D68" s="434"/>
      <c r="E68" s="434"/>
      <c r="F68" s="433"/>
      <c r="G68" s="433"/>
      <c r="H68" s="435"/>
      <c r="I68" s="407">
        <f>SUM(I69:I73)</f>
        <v>0</v>
      </c>
    </row>
    <row r="69" spans="1:9" s="386" customFormat="1" ht="20.399999999999999" x14ac:dyDescent="0.2">
      <c r="A69" s="418">
        <f>A66+1</f>
        <v>48</v>
      </c>
      <c r="B69" s="419"/>
      <c r="C69" s="420" t="s">
        <v>1769</v>
      </c>
      <c r="D69" s="425"/>
      <c r="E69" s="426"/>
      <c r="F69" s="421" t="s">
        <v>1019</v>
      </c>
      <c r="G69" s="422">
        <v>1</v>
      </c>
      <c r="H69" s="455"/>
      <c r="I69" s="424">
        <f t="shared" si="0"/>
        <v>0</v>
      </c>
    </row>
    <row r="70" spans="1:9" s="386" customFormat="1" ht="10.199999999999999" x14ac:dyDescent="0.2">
      <c r="A70" s="418">
        <f>A69+1</f>
        <v>49</v>
      </c>
      <c r="B70" s="419"/>
      <c r="C70" s="420" t="s">
        <v>1770</v>
      </c>
      <c r="D70" s="425"/>
      <c r="E70" s="426"/>
      <c r="F70" s="421" t="s">
        <v>1019</v>
      </c>
      <c r="G70" s="422">
        <v>1</v>
      </c>
      <c r="H70" s="455"/>
      <c r="I70" s="424">
        <f t="shared" si="0"/>
        <v>0</v>
      </c>
    </row>
    <row r="71" spans="1:9" s="386" customFormat="1" ht="10.199999999999999" x14ac:dyDescent="0.2">
      <c r="A71" s="418">
        <f>A70+1</f>
        <v>50</v>
      </c>
      <c r="B71" s="419"/>
      <c r="C71" s="420" t="s">
        <v>1771</v>
      </c>
      <c r="D71" s="425"/>
      <c r="E71" s="426"/>
      <c r="F71" s="421" t="s">
        <v>1019</v>
      </c>
      <c r="G71" s="422">
        <v>1</v>
      </c>
      <c r="H71" s="455"/>
      <c r="I71" s="424">
        <f t="shared" ref="I71:I134" si="4">ROUND(G71*H71,2)</f>
        <v>0</v>
      </c>
    </row>
    <row r="72" spans="1:9" s="386" customFormat="1" ht="10.199999999999999" x14ac:dyDescent="0.2">
      <c r="A72" s="418">
        <f>A71+1</f>
        <v>51</v>
      </c>
      <c r="B72" s="419"/>
      <c r="C72" s="420" t="s">
        <v>1772</v>
      </c>
      <c r="D72" s="425"/>
      <c r="E72" s="426"/>
      <c r="F72" s="421" t="s">
        <v>1019</v>
      </c>
      <c r="G72" s="422">
        <v>1</v>
      </c>
      <c r="H72" s="455"/>
      <c r="I72" s="424">
        <f t="shared" si="4"/>
        <v>0</v>
      </c>
    </row>
    <row r="73" spans="1:9" s="386" customFormat="1" x14ac:dyDescent="0.25">
      <c r="A73" s="427"/>
      <c r="B73" s="428"/>
      <c r="C73" s="429"/>
      <c r="D73" s="430"/>
      <c r="E73" s="430"/>
      <c r="F73" s="431"/>
      <c r="G73" s="431"/>
      <c r="H73" s="423"/>
      <c r="I73" s="424"/>
    </row>
    <row r="74" spans="1:9" s="408" customFormat="1" x14ac:dyDescent="0.25">
      <c r="A74" s="432"/>
      <c r="B74" s="433"/>
      <c r="C74" s="433" t="s">
        <v>1773</v>
      </c>
      <c r="D74" s="434"/>
      <c r="E74" s="434"/>
      <c r="F74" s="433"/>
      <c r="G74" s="433"/>
      <c r="H74" s="435"/>
      <c r="I74" s="407">
        <f>SUM(I75:I85)</f>
        <v>0</v>
      </c>
    </row>
    <row r="75" spans="1:9" s="386" customFormat="1" ht="20.399999999999999" x14ac:dyDescent="0.2">
      <c r="A75" s="418">
        <f>A72+1</f>
        <v>52</v>
      </c>
      <c r="B75" s="419"/>
      <c r="C75" s="420" t="s">
        <v>1774</v>
      </c>
      <c r="D75" s="425"/>
      <c r="E75" s="426"/>
      <c r="F75" s="421" t="s">
        <v>283</v>
      </c>
      <c r="G75" s="422">
        <v>129</v>
      </c>
      <c r="H75" s="455"/>
      <c r="I75" s="424">
        <f t="shared" si="4"/>
        <v>0</v>
      </c>
    </row>
    <row r="76" spans="1:9" s="386" customFormat="1" ht="20.399999999999999" x14ac:dyDescent="0.2">
      <c r="A76" s="418">
        <f>A75+1</f>
        <v>53</v>
      </c>
      <c r="B76" s="419"/>
      <c r="C76" s="420" t="s">
        <v>1775</v>
      </c>
      <c r="D76" s="425"/>
      <c r="E76" s="426"/>
      <c r="F76" s="421" t="s">
        <v>283</v>
      </c>
      <c r="G76" s="422">
        <v>136</v>
      </c>
      <c r="H76" s="455"/>
      <c r="I76" s="424">
        <f t="shared" si="4"/>
        <v>0</v>
      </c>
    </row>
    <row r="77" spans="1:9" s="386" customFormat="1" x14ac:dyDescent="0.25">
      <c r="A77" s="427"/>
      <c r="B77" s="428"/>
      <c r="C77" s="429"/>
      <c r="D77" s="430"/>
      <c r="E77" s="430"/>
      <c r="F77" s="431"/>
      <c r="G77" s="431"/>
      <c r="H77" s="423"/>
      <c r="I77" s="424"/>
    </row>
    <row r="78" spans="1:9" s="386" customFormat="1" ht="20.399999999999999" x14ac:dyDescent="0.2">
      <c r="A78" s="418">
        <f>A76+1</f>
        <v>54</v>
      </c>
      <c r="B78" s="419"/>
      <c r="C78" s="420" t="s">
        <v>1776</v>
      </c>
      <c r="D78" s="425"/>
      <c r="E78" s="426"/>
      <c r="F78" s="421" t="s">
        <v>283</v>
      </c>
      <c r="G78" s="422">
        <v>436</v>
      </c>
      <c r="H78" s="455"/>
      <c r="I78" s="424">
        <f t="shared" si="4"/>
        <v>0</v>
      </c>
    </row>
    <row r="79" spans="1:9" s="386" customFormat="1" ht="20.399999999999999" x14ac:dyDescent="0.2">
      <c r="A79" s="418">
        <f>A78+1</f>
        <v>55</v>
      </c>
      <c r="B79" s="419"/>
      <c r="C79" s="420" t="s">
        <v>1777</v>
      </c>
      <c r="D79" s="425"/>
      <c r="E79" s="426"/>
      <c r="F79" s="421" t="s">
        <v>283</v>
      </c>
      <c r="G79" s="422">
        <v>911</v>
      </c>
      <c r="H79" s="455"/>
      <c r="I79" s="424">
        <f t="shared" si="4"/>
        <v>0</v>
      </c>
    </row>
    <row r="80" spans="1:9" s="386" customFormat="1" ht="20.399999999999999" x14ac:dyDescent="0.2">
      <c r="A80" s="418">
        <f>A79+1</f>
        <v>56</v>
      </c>
      <c r="B80" s="419"/>
      <c r="C80" s="420" t="s">
        <v>1778</v>
      </c>
      <c r="D80" s="425"/>
      <c r="E80" s="426"/>
      <c r="F80" s="421" t="s">
        <v>283</v>
      </c>
      <c r="G80" s="422">
        <v>643</v>
      </c>
      <c r="H80" s="455"/>
      <c r="I80" s="424">
        <f t="shared" si="4"/>
        <v>0</v>
      </c>
    </row>
    <row r="81" spans="1:9" s="386" customFormat="1" x14ac:dyDescent="0.25">
      <c r="A81" s="427"/>
      <c r="B81" s="428"/>
      <c r="C81" s="429"/>
      <c r="D81" s="430"/>
      <c r="E81" s="430"/>
      <c r="F81" s="431"/>
      <c r="G81" s="431"/>
      <c r="H81" s="423"/>
      <c r="I81" s="424"/>
    </row>
    <row r="82" spans="1:9" s="386" customFormat="1" ht="10.199999999999999" x14ac:dyDescent="0.2">
      <c r="A82" s="418">
        <f>A80+1</f>
        <v>57</v>
      </c>
      <c r="B82" s="419"/>
      <c r="C82" s="420" t="s">
        <v>1779</v>
      </c>
      <c r="D82" s="425"/>
      <c r="E82" s="426"/>
      <c r="F82" s="421" t="s">
        <v>283</v>
      </c>
      <c r="G82" s="422">
        <v>71</v>
      </c>
      <c r="H82" s="455"/>
      <c r="I82" s="424">
        <f t="shared" si="4"/>
        <v>0</v>
      </c>
    </row>
    <row r="83" spans="1:9" s="386" customFormat="1" ht="10.199999999999999" x14ac:dyDescent="0.2">
      <c r="A83" s="418">
        <f>A82+1</f>
        <v>58</v>
      </c>
      <c r="B83" s="419"/>
      <c r="C83" s="420" t="s">
        <v>1780</v>
      </c>
      <c r="D83" s="425"/>
      <c r="E83" s="426"/>
      <c r="F83" s="421" t="s">
        <v>283</v>
      </c>
      <c r="G83" s="422">
        <v>114</v>
      </c>
      <c r="H83" s="455"/>
      <c r="I83" s="424">
        <f t="shared" si="4"/>
        <v>0</v>
      </c>
    </row>
    <row r="84" spans="1:9" s="386" customFormat="1" ht="10.199999999999999" x14ac:dyDescent="0.2">
      <c r="A84" s="418">
        <f>A83+1</f>
        <v>59</v>
      </c>
      <c r="B84" s="419"/>
      <c r="C84" s="420" t="s">
        <v>1781</v>
      </c>
      <c r="D84" s="425"/>
      <c r="E84" s="426"/>
      <c r="F84" s="421" t="s">
        <v>283</v>
      </c>
      <c r="G84" s="422">
        <v>214</v>
      </c>
      <c r="H84" s="455"/>
      <c r="I84" s="424">
        <f t="shared" si="4"/>
        <v>0</v>
      </c>
    </row>
    <row r="85" spans="1:9" s="386" customFormat="1" x14ac:dyDescent="0.25">
      <c r="A85" s="427"/>
      <c r="B85" s="428"/>
      <c r="C85" s="429"/>
      <c r="D85" s="430"/>
      <c r="E85" s="430"/>
      <c r="F85" s="431"/>
      <c r="G85" s="431"/>
      <c r="H85" s="423"/>
      <c r="I85" s="424"/>
    </row>
    <row r="86" spans="1:9" s="408" customFormat="1" x14ac:dyDescent="0.25">
      <c r="A86" s="432"/>
      <c r="B86" s="433"/>
      <c r="C86" s="433" t="s">
        <v>1782</v>
      </c>
      <c r="D86" s="434"/>
      <c r="E86" s="434"/>
      <c r="F86" s="433"/>
      <c r="G86" s="433"/>
      <c r="H86" s="435"/>
      <c r="I86" s="407">
        <f>SUM(I87:I96)</f>
        <v>0</v>
      </c>
    </row>
    <row r="87" spans="1:9" s="386" customFormat="1" ht="10.199999999999999" x14ac:dyDescent="0.2">
      <c r="A87" s="418">
        <f>A84+1</f>
        <v>60</v>
      </c>
      <c r="B87" s="419"/>
      <c r="C87" s="420" t="s">
        <v>1783</v>
      </c>
      <c r="D87" s="425"/>
      <c r="E87" s="426"/>
      <c r="F87" s="421" t="s">
        <v>283</v>
      </c>
      <c r="G87" s="422">
        <v>93</v>
      </c>
      <c r="H87" s="455"/>
      <c r="I87" s="424">
        <f t="shared" si="4"/>
        <v>0</v>
      </c>
    </row>
    <row r="88" spans="1:9" s="386" customFormat="1" ht="10.199999999999999" x14ac:dyDescent="0.2">
      <c r="A88" s="418">
        <f t="shared" ref="A88:A95" si="5">A87+1</f>
        <v>61</v>
      </c>
      <c r="B88" s="419"/>
      <c r="C88" s="420" t="s">
        <v>1784</v>
      </c>
      <c r="D88" s="425"/>
      <c r="E88" s="426"/>
      <c r="F88" s="421" t="s">
        <v>283</v>
      </c>
      <c r="G88" s="422">
        <v>71</v>
      </c>
      <c r="H88" s="455"/>
      <c r="I88" s="424">
        <f t="shared" si="4"/>
        <v>0</v>
      </c>
    </row>
    <row r="89" spans="1:9" s="386" customFormat="1" ht="10.199999999999999" x14ac:dyDescent="0.2">
      <c r="A89" s="418">
        <f t="shared" si="5"/>
        <v>62</v>
      </c>
      <c r="B89" s="419"/>
      <c r="C89" s="420" t="s">
        <v>1785</v>
      </c>
      <c r="D89" s="425"/>
      <c r="E89" s="426"/>
      <c r="F89" s="421" t="s">
        <v>283</v>
      </c>
      <c r="G89" s="422">
        <v>21</v>
      </c>
      <c r="H89" s="455"/>
      <c r="I89" s="424">
        <f t="shared" si="4"/>
        <v>0</v>
      </c>
    </row>
    <row r="90" spans="1:9" s="386" customFormat="1" ht="10.199999999999999" x14ac:dyDescent="0.2">
      <c r="A90" s="418">
        <f t="shared" si="5"/>
        <v>63</v>
      </c>
      <c r="B90" s="419" t="s">
        <v>1245</v>
      </c>
      <c r="C90" s="420" t="s">
        <v>1786</v>
      </c>
      <c r="D90" s="425"/>
      <c r="E90" s="426"/>
      <c r="F90" s="421" t="s">
        <v>283</v>
      </c>
      <c r="G90" s="422">
        <v>86</v>
      </c>
      <c r="H90" s="455"/>
      <c r="I90" s="424">
        <f t="shared" si="4"/>
        <v>0</v>
      </c>
    </row>
    <row r="91" spans="1:9" s="386" customFormat="1" ht="10.199999999999999" x14ac:dyDescent="0.2">
      <c r="A91" s="418">
        <f t="shared" si="5"/>
        <v>64</v>
      </c>
      <c r="B91" s="419" t="s">
        <v>1245</v>
      </c>
      <c r="C91" s="420" t="s">
        <v>1787</v>
      </c>
      <c r="D91" s="425"/>
      <c r="E91" s="426"/>
      <c r="F91" s="421" t="s">
        <v>283</v>
      </c>
      <c r="G91" s="422">
        <v>79</v>
      </c>
      <c r="H91" s="455"/>
      <c r="I91" s="424">
        <f t="shared" si="4"/>
        <v>0</v>
      </c>
    </row>
    <row r="92" spans="1:9" s="386" customFormat="1" ht="10.199999999999999" x14ac:dyDescent="0.2">
      <c r="A92" s="418">
        <f t="shared" si="5"/>
        <v>65</v>
      </c>
      <c r="B92" s="436" t="s">
        <v>1245</v>
      </c>
      <c r="C92" s="420" t="s">
        <v>1788</v>
      </c>
      <c r="D92" s="425"/>
      <c r="E92" s="426"/>
      <c r="F92" s="421" t="s">
        <v>283</v>
      </c>
      <c r="G92" s="422">
        <v>43</v>
      </c>
      <c r="H92" s="455"/>
      <c r="I92" s="424">
        <f t="shared" si="4"/>
        <v>0</v>
      </c>
    </row>
    <row r="93" spans="1:9" s="386" customFormat="1" ht="10.199999999999999" x14ac:dyDescent="0.2">
      <c r="A93" s="418">
        <f t="shared" si="5"/>
        <v>66</v>
      </c>
      <c r="B93" s="419" t="s">
        <v>1245</v>
      </c>
      <c r="C93" s="420" t="s">
        <v>1789</v>
      </c>
      <c r="D93" s="425"/>
      <c r="E93" s="426"/>
      <c r="F93" s="421" t="s">
        <v>283</v>
      </c>
      <c r="G93" s="422">
        <v>857</v>
      </c>
      <c r="H93" s="455"/>
      <c r="I93" s="424">
        <f t="shared" si="4"/>
        <v>0</v>
      </c>
    </row>
    <row r="94" spans="1:9" s="386" customFormat="1" ht="10.199999999999999" x14ac:dyDescent="0.2">
      <c r="A94" s="418">
        <f t="shared" si="5"/>
        <v>67</v>
      </c>
      <c r="B94" s="419" t="s">
        <v>1245</v>
      </c>
      <c r="C94" s="420" t="s">
        <v>1790</v>
      </c>
      <c r="D94" s="425"/>
      <c r="E94" s="426"/>
      <c r="F94" s="421" t="s">
        <v>283</v>
      </c>
      <c r="G94" s="422">
        <v>486</v>
      </c>
      <c r="H94" s="455"/>
      <c r="I94" s="424">
        <f t="shared" si="4"/>
        <v>0</v>
      </c>
    </row>
    <row r="95" spans="1:9" s="386" customFormat="1" ht="10.199999999999999" x14ac:dyDescent="0.2">
      <c r="A95" s="418">
        <f t="shared" si="5"/>
        <v>68</v>
      </c>
      <c r="B95" s="419"/>
      <c r="C95" s="420" t="s">
        <v>1791</v>
      </c>
      <c r="D95" s="425"/>
      <c r="E95" s="426"/>
      <c r="F95" s="421" t="s">
        <v>1019</v>
      </c>
      <c r="G95" s="422">
        <v>2</v>
      </c>
      <c r="H95" s="455"/>
      <c r="I95" s="424">
        <f t="shared" si="4"/>
        <v>0</v>
      </c>
    </row>
    <row r="96" spans="1:9" s="386" customFormat="1" x14ac:dyDescent="0.25">
      <c r="A96" s="427"/>
      <c r="B96" s="428"/>
      <c r="C96" s="429"/>
      <c r="D96" s="430"/>
      <c r="E96" s="430"/>
      <c r="F96" s="431"/>
      <c r="G96" s="431"/>
      <c r="H96" s="423"/>
      <c r="I96" s="424"/>
    </row>
    <row r="97" spans="1:9" s="408" customFormat="1" x14ac:dyDescent="0.25">
      <c r="A97" s="432"/>
      <c r="B97" s="433"/>
      <c r="C97" s="433" t="s">
        <v>1792</v>
      </c>
      <c r="D97" s="434"/>
      <c r="E97" s="434"/>
      <c r="F97" s="433"/>
      <c r="G97" s="433"/>
      <c r="H97" s="435"/>
      <c r="I97" s="407">
        <f>SUM(I98:I113)</f>
        <v>0</v>
      </c>
    </row>
    <row r="98" spans="1:9" x14ac:dyDescent="0.25">
      <c r="A98" s="409"/>
      <c r="B98" s="410"/>
      <c r="C98" s="411" t="s">
        <v>1793</v>
      </c>
      <c r="D98" s="412"/>
      <c r="E98" s="413"/>
      <c r="F98" s="414"/>
      <c r="G98" s="414"/>
      <c r="H98" s="423"/>
      <c r="I98" s="424"/>
    </row>
    <row r="99" spans="1:9" s="386" customFormat="1" ht="20.399999999999999" x14ac:dyDescent="0.2">
      <c r="A99" s="418">
        <f>A95+1</f>
        <v>69</v>
      </c>
      <c r="B99" s="419"/>
      <c r="C99" s="420" t="s">
        <v>1794</v>
      </c>
      <c r="D99" s="425"/>
      <c r="E99" s="426"/>
      <c r="F99" s="421" t="s">
        <v>1571</v>
      </c>
      <c r="G99" s="422">
        <v>1</v>
      </c>
      <c r="H99" s="455"/>
      <c r="I99" s="424">
        <f t="shared" si="4"/>
        <v>0</v>
      </c>
    </row>
    <row r="100" spans="1:9" s="386" customFormat="1" ht="20.399999999999999" x14ac:dyDescent="0.2">
      <c r="A100" s="418">
        <f>A99+1</f>
        <v>70</v>
      </c>
      <c r="B100" s="419"/>
      <c r="C100" s="420" t="s">
        <v>1795</v>
      </c>
      <c r="D100" s="425"/>
      <c r="E100" s="426"/>
      <c r="F100" s="421" t="s">
        <v>1571</v>
      </c>
      <c r="G100" s="422">
        <v>1</v>
      </c>
      <c r="H100" s="455"/>
      <c r="I100" s="424">
        <f t="shared" si="4"/>
        <v>0</v>
      </c>
    </row>
    <row r="101" spans="1:9" x14ac:dyDescent="0.25">
      <c r="A101" s="409"/>
      <c r="B101" s="410"/>
      <c r="C101" s="411" t="s">
        <v>1796</v>
      </c>
      <c r="D101" s="412"/>
      <c r="E101" s="413"/>
      <c r="F101" s="414"/>
      <c r="G101" s="414"/>
      <c r="H101" s="423"/>
      <c r="I101" s="424"/>
    </row>
    <row r="102" spans="1:9" s="386" customFormat="1" ht="20.399999999999999" x14ac:dyDescent="0.2">
      <c r="A102" s="418">
        <f>A100+1</f>
        <v>71</v>
      </c>
      <c r="B102" s="419"/>
      <c r="C102" s="420" t="s">
        <v>1797</v>
      </c>
      <c r="D102" s="425"/>
      <c r="E102" s="426"/>
      <c r="F102" s="421" t="s">
        <v>1571</v>
      </c>
      <c r="G102" s="422">
        <v>1</v>
      </c>
      <c r="H102" s="455"/>
      <c r="I102" s="424">
        <f t="shared" si="4"/>
        <v>0</v>
      </c>
    </row>
    <row r="103" spans="1:9" x14ac:dyDescent="0.25">
      <c r="A103" s="409"/>
      <c r="B103" s="410"/>
      <c r="C103" s="411" t="s">
        <v>1798</v>
      </c>
      <c r="D103" s="412"/>
      <c r="E103" s="413"/>
      <c r="F103" s="414"/>
      <c r="G103" s="414"/>
      <c r="H103" s="423"/>
      <c r="I103" s="424"/>
    </row>
    <row r="104" spans="1:9" s="386" customFormat="1" ht="20.399999999999999" x14ac:dyDescent="0.2">
      <c r="A104" s="418">
        <f>A102+1</f>
        <v>72</v>
      </c>
      <c r="B104" s="419"/>
      <c r="C104" s="420" t="s">
        <v>1799</v>
      </c>
      <c r="D104" s="425"/>
      <c r="E104" s="426"/>
      <c r="F104" s="421" t="s">
        <v>283</v>
      </c>
      <c r="G104" s="422">
        <v>50</v>
      </c>
      <c r="H104" s="455"/>
      <c r="I104" s="424">
        <f t="shared" si="4"/>
        <v>0</v>
      </c>
    </row>
    <row r="105" spans="1:9" x14ac:dyDescent="0.25">
      <c r="A105" s="409"/>
      <c r="B105" s="410"/>
      <c r="C105" s="411" t="s">
        <v>1800</v>
      </c>
      <c r="D105" s="412"/>
      <c r="E105" s="413"/>
      <c r="F105" s="414"/>
      <c r="G105" s="414"/>
      <c r="H105" s="423"/>
      <c r="I105" s="424"/>
    </row>
    <row r="106" spans="1:9" s="386" customFormat="1" ht="20.399999999999999" x14ac:dyDescent="0.2">
      <c r="A106" s="418">
        <f>A104+1</f>
        <v>73</v>
      </c>
      <c r="B106" s="419"/>
      <c r="C106" s="420" t="s">
        <v>1801</v>
      </c>
      <c r="D106" s="425"/>
      <c r="E106" s="426"/>
      <c r="F106" s="421" t="s">
        <v>283</v>
      </c>
      <c r="G106" s="422">
        <v>280</v>
      </c>
      <c r="H106" s="455"/>
      <c r="I106" s="424">
        <f t="shared" si="4"/>
        <v>0</v>
      </c>
    </row>
    <row r="107" spans="1:9" s="386" customFormat="1" ht="10.199999999999999" x14ac:dyDescent="0.2">
      <c r="A107" s="418">
        <f t="shared" ref="A107:A112" si="6">A106+1</f>
        <v>74</v>
      </c>
      <c r="B107" s="419"/>
      <c r="C107" s="420" t="s">
        <v>1802</v>
      </c>
      <c r="D107" s="425"/>
      <c r="E107" s="426"/>
      <c r="F107" s="421" t="s">
        <v>1571</v>
      </c>
      <c r="G107" s="422">
        <v>29</v>
      </c>
      <c r="H107" s="455"/>
      <c r="I107" s="424">
        <f t="shared" si="4"/>
        <v>0</v>
      </c>
    </row>
    <row r="108" spans="1:9" s="386" customFormat="1" ht="10.199999999999999" x14ac:dyDescent="0.2">
      <c r="A108" s="418">
        <f t="shared" si="6"/>
        <v>75</v>
      </c>
      <c r="B108" s="419"/>
      <c r="C108" s="420" t="s">
        <v>1803</v>
      </c>
      <c r="D108" s="425"/>
      <c r="E108" s="426"/>
      <c r="F108" s="421" t="s">
        <v>1571</v>
      </c>
      <c r="G108" s="422">
        <v>31</v>
      </c>
      <c r="H108" s="455"/>
      <c r="I108" s="424">
        <f t="shared" si="4"/>
        <v>0</v>
      </c>
    </row>
    <row r="109" spans="1:9" s="386" customFormat="1" ht="10.199999999999999" x14ac:dyDescent="0.2">
      <c r="A109" s="418">
        <f t="shared" si="6"/>
        <v>76</v>
      </c>
      <c r="B109" s="419"/>
      <c r="C109" s="420" t="s">
        <v>1804</v>
      </c>
      <c r="D109" s="425"/>
      <c r="E109" s="426"/>
      <c r="F109" s="421" t="s">
        <v>1571</v>
      </c>
      <c r="G109" s="422">
        <v>36</v>
      </c>
      <c r="H109" s="455"/>
      <c r="I109" s="424">
        <f t="shared" si="4"/>
        <v>0</v>
      </c>
    </row>
    <row r="110" spans="1:9" s="386" customFormat="1" ht="10.199999999999999" x14ac:dyDescent="0.2">
      <c r="A110" s="418">
        <f t="shared" si="6"/>
        <v>77</v>
      </c>
      <c r="B110" s="419"/>
      <c r="C110" s="420" t="s">
        <v>1805</v>
      </c>
      <c r="D110" s="425"/>
      <c r="E110" s="426"/>
      <c r="F110" s="421" t="s">
        <v>283</v>
      </c>
      <c r="G110" s="422">
        <v>43</v>
      </c>
      <c r="H110" s="455"/>
      <c r="I110" s="424">
        <f t="shared" si="4"/>
        <v>0</v>
      </c>
    </row>
    <row r="111" spans="1:9" s="386" customFormat="1" ht="10.199999999999999" x14ac:dyDescent="0.2">
      <c r="A111" s="418">
        <f t="shared" si="6"/>
        <v>78</v>
      </c>
      <c r="B111" s="419"/>
      <c r="C111" s="420" t="s">
        <v>1806</v>
      </c>
      <c r="D111" s="425"/>
      <c r="E111" s="426"/>
      <c r="F111" s="421" t="s">
        <v>283</v>
      </c>
      <c r="G111" s="422">
        <v>57</v>
      </c>
      <c r="H111" s="455"/>
      <c r="I111" s="424">
        <f t="shared" si="4"/>
        <v>0</v>
      </c>
    </row>
    <row r="112" spans="1:9" s="386" customFormat="1" ht="10.199999999999999" x14ac:dyDescent="0.2">
      <c r="A112" s="418">
        <f t="shared" si="6"/>
        <v>79</v>
      </c>
      <c r="B112" s="419"/>
      <c r="C112" s="420" t="s">
        <v>1807</v>
      </c>
      <c r="D112" s="425"/>
      <c r="E112" s="426"/>
      <c r="F112" s="421" t="s">
        <v>1019</v>
      </c>
      <c r="G112" s="422">
        <v>1</v>
      </c>
      <c r="H112" s="455"/>
      <c r="I112" s="424">
        <f t="shared" si="4"/>
        <v>0</v>
      </c>
    </row>
    <row r="113" spans="1:9" s="386" customFormat="1" x14ac:dyDescent="0.25">
      <c r="A113" s="427"/>
      <c r="B113" s="428"/>
      <c r="C113" s="429"/>
      <c r="D113" s="430"/>
      <c r="E113" s="430"/>
      <c r="F113" s="431"/>
      <c r="G113" s="431"/>
      <c r="H113" s="423"/>
      <c r="I113" s="424"/>
    </row>
    <row r="114" spans="1:9" s="408" customFormat="1" x14ac:dyDescent="0.25">
      <c r="A114" s="432"/>
      <c r="B114" s="433"/>
      <c r="C114" s="433" t="s">
        <v>1808</v>
      </c>
      <c r="D114" s="434"/>
      <c r="E114" s="434"/>
      <c r="F114" s="433"/>
      <c r="G114" s="433"/>
      <c r="H114" s="435"/>
      <c r="I114" s="407">
        <f>SUM(I115:I136)</f>
        <v>0</v>
      </c>
    </row>
    <row r="115" spans="1:9" s="386" customFormat="1" ht="10.199999999999999" x14ac:dyDescent="0.2">
      <c r="A115" s="418">
        <f>A112+1</f>
        <v>80</v>
      </c>
      <c r="B115" s="419"/>
      <c r="C115" s="420" t="s">
        <v>1809</v>
      </c>
      <c r="D115" s="425"/>
      <c r="E115" s="426"/>
      <c r="F115" s="421" t="s">
        <v>1019</v>
      </c>
      <c r="G115" s="422">
        <v>1</v>
      </c>
      <c r="H115" s="455"/>
      <c r="I115" s="424">
        <f t="shared" si="4"/>
        <v>0</v>
      </c>
    </row>
    <row r="116" spans="1:9" s="386" customFormat="1" ht="10.199999999999999" x14ac:dyDescent="0.2">
      <c r="A116" s="418">
        <f t="shared" ref="A116:A135" si="7">A115+1</f>
        <v>81</v>
      </c>
      <c r="B116" s="419"/>
      <c r="C116" s="420" t="s">
        <v>1810</v>
      </c>
      <c r="D116" s="425"/>
      <c r="E116" s="426"/>
      <c r="F116" s="421" t="s">
        <v>1019</v>
      </c>
      <c r="G116" s="422">
        <v>1</v>
      </c>
      <c r="H116" s="455"/>
      <c r="I116" s="424">
        <f t="shared" si="4"/>
        <v>0</v>
      </c>
    </row>
    <row r="117" spans="1:9" s="386" customFormat="1" ht="30.6" x14ac:dyDescent="0.2">
      <c r="A117" s="418">
        <f t="shared" si="7"/>
        <v>82</v>
      </c>
      <c r="B117" s="419"/>
      <c r="C117" s="420" t="s">
        <v>1811</v>
      </c>
      <c r="D117" s="425"/>
      <c r="E117" s="426"/>
      <c r="F117" s="421" t="s">
        <v>1812</v>
      </c>
      <c r="G117" s="422">
        <v>70</v>
      </c>
      <c r="H117" s="455"/>
      <c r="I117" s="424">
        <f t="shared" si="4"/>
        <v>0</v>
      </c>
    </row>
    <row r="118" spans="1:9" s="386" customFormat="1" ht="40.799999999999997" x14ac:dyDescent="0.2">
      <c r="A118" s="418">
        <f t="shared" si="7"/>
        <v>83</v>
      </c>
      <c r="B118" s="419"/>
      <c r="C118" s="420" t="s">
        <v>1813</v>
      </c>
      <c r="D118" s="425"/>
      <c r="E118" s="426"/>
      <c r="F118" s="421" t="s">
        <v>1812</v>
      </c>
      <c r="G118" s="422">
        <v>40</v>
      </c>
      <c r="H118" s="455"/>
      <c r="I118" s="424">
        <f t="shared" si="4"/>
        <v>0</v>
      </c>
    </row>
    <row r="119" spans="1:9" s="386" customFormat="1" ht="10.199999999999999" x14ac:dyDescent="0.2">
      <c r="A119" s="418">
        <f t="shared" si="7"/>
        <v>84</v>
      </c>
      <c r="B119" s="419"/>
      <c r="C119" s="420" t="s">
        <v>1814</v>
      </c>
      <c r="D119" s="425"/>
      <c r="E119" s="426"/>
      <c r="F119" s="421" t="s">
        <v>1019</v>
      </c>
      <c r="G119" s="422">
        <v>1</v>
      </c>
      <c r="H119" s="455"/>
      <c r="I119" s="424">
        <f t="shared" si="4"/>
        <v>0</v>
      </c>
    </row>
    <row r="120" spans="1:9" s="386" customFormat="1" ht="10.199999999999999" x14ac:dyDescent="0.2">
      <c r="A120" s="418">
        <f t="shared" si="7"/>
        <v>85</v>
      </c>
      <c r="B120" s="419"/>
      <c r="C120" s="420" t="s">
        <v>1815</v>
      </c>
      <c r="D120" s="425"/>
      <c r="E120" s="426"/>
      <c r="F120" s="421" t="s">
        <v>1019</v>
      </c>
      <c r="G120" s="422">
        <v>1</v>
      </c>
      <c r="H120" s="455"/>
      <c r="I120" s="424">
        <f t="shared" si="4"/>
        <v>0</v>
      </c>
    </row>
    <row r="121" spans="1:9" s="386" customFormat="1" ht="10.199999999999999" x14ac:dyDescent="0.2">
      <c r="A121" s="418">
        <f t="shared" si="7"/>
        <v>86</v>
      </c>
      <c r="B121" s="419"/>
      <c r="C121" s="420" t="s">
        <v>1816</v>
      </c>
      <c r="D121" s="425"/>
      <c r="E121" s="426"/>
      <c r="F121" s="421" t="s">
        <v>1019</v>
      </c>
      <c r="G121" s="422">
        <v>1</v>
      </c>
      <c r="H121" s="455"/>
      <c r="I121" s="424">
        <f t="shared" si="4"/>
        <v>0</v>
      </c>
    </row>
    <row r="122" spans="1:9" s="386" customFormat="1" ht="10.199999999999999" x14ac:dyDescent="0.2">
      <c r="A122" s="418">
        <f t="shared" si="7"/>
        <v>87</v>
      </c>
      <c r="B122" s="419"/>
      <c r="C122" s="420" t="s">
        <v>1817</v>
      </c>
      <c r="D122" s="425"/>
      <c r="E122" s="426"/>
      <c r="F122" s="421" t="s">
        <v>1019</v>
      </c>
      <c r="G122" s="422">
        <v>1</v>
      </c>
      <c r="H122" s="455"/>
      <c r="I122" s="424">
        <f t="shared" si="4"/>
        <v>0</v>
      </c>
    </row>
    <row r="123" spans="1:9" s="386" customFormat="1" ht="10.199999999999999" x14ac:dyDescent="0.2">
      <c r="A123" s="418">
        <f t="shared" si="7"/>
        <v>88</v>
      </c>
      <c r="B123" s="419"/>
      <c r="C123" s="420" t="s">
        <v>1818</v>
      </c>
      <c r="D123" s="425"/>
      <c r="E123" s="426"/>
      <c r="F123" s="421" t="s">
        <v>1019</v>
      </c>
      <c r="G123" s="422">
        <v>1</v>
      </c>
      <c r="H123" s="455"/>
      <c r="I123" s="424">
        <f t="shared" si="4"/>
        <v>0</v>
      </c>
    </row>
    <row r="124" spans="1:9" s="386" customFormat="1" ht="10.199999999999999" x14ac:dyDescent="0.2">
      <c r="A124" s="418">
        <f t="shared" si="7"/>
        <v>89</v>
      </c>
      <c r="B124" s="419"/>
      <c r="C124" s="420" t="s">
        <v>1819</v>
      </c>
      <c r="D124" s="425"/>
      <c r="E124" s="426"/>
      <c r="F124" s="421" t="s">
        <v>1019</v>
      </c>
      <c r="G124" s="422">
        <v>1</v>
      </c>
      <c r="H124" s="455"/>
      <c r="I124" s="424">
        <f t="shared" si="4"/>
        <v>0</v>
      </c>
    </row>
    <row r="125" spans="1:9" s="386" customFormat="1" ht="10.199999999999999" x14ac:dyDescent="0.2">
      <c r="A125" s="418">
        <f t="shared" si="7"/>
        <v>90</v>
      </c>
      <c r="B125" s="419"/>
      <c r="C125" s="420" t="s">
        <v>1820</v>
      </c>
      <c r="D125" s="425"/>
      <c r="E125" s="426"/>
      <c r="F125" s="421" t="s">
        <v>1019</v>
      </c>
      <c r="G125" s="422">
        <v>1</v>
      </c>
      <c r="H125" s="455"/>
      <c r="I125" s="424">
        <f t="shared" si="4"/>
        <v>0</v>
      </c>
    </row>
    <row r="126" spans="1:9" s="386" customFormat="1" ht="10.199999999999999" x14ac:dyDescent="0.2">
      <c r="A126" s="418">
        <f t="shared" si="7"/>
        <v>91</v>
      </c>
      <c r="B126" s="419"/>
      <c r="C126" s="420" t="s">
        <v>1821</v>
      </c>
      <c r="D126" s="425"/>
      <c r="E126" s="426"/>
      <c r="F126" s="421" t="s">
        <v>1019</v>
      </c>
      <c r="G126" s="422">
        <v>1</v>
      </c>
      <c r="H126" s="455"/>
      <c r="I126" s="424">
        <f t="shared" si="4"/>
        <v>0</v>
      </c>
    </row>
    <row r="127" spans="1:9" s="386" customFormat="1" ht="10.199999999999999" x14ac:dyDescent="0.2">
      <c r="A127" s="418">
        <f t="shared" si="7"/>
        <v>92</v>
      </c>
      <c r="B127" s="419"/>
      <c r="C127" s="420" t="s">
        <v>1822</v>
      </c>
      <c r="D127" s="425"/>
      <c r="E127" s="426"/>
      <c r="F127" s="421" t="s">
        <v>1019</v>
      </c>
      <c r="G127" s="422">
        <v>1</v>
      </c>
      <c r="H127" s="455"/>
      <c r="I127" s="424">
        <f t="shared" si="4"/>
        <v>0</v>
      </c>
    </row>
    <row r="128" spans="1:9" s="386" customFormat="1" ht="10.199999999999999" x14ac:dyDescent="0.2">
      <c r="A128" s="418">
        <f t="shared" si="7"/>
        <v>93</v>
      </c>
      <c r="B128" s="419"/>
      <c r="C128" s="420" t="s">
        <v>1823</v>
      </c>
      <c r="D128" s="425"/>
      <c r="E128" s="426"/>
      <c r="F128" s="421" t="s">
        <v>1019</v>
      </c>
      <c r="G128" s="422">
        <v>1</v>
      </c>
      <c r="H128" s="455"/>
      <c r="I128" s="424">
        <f t="shared" si="4"/>
        <v>0</v>
      </c>
    </row>
    <row r="129" spans="1:9" s="386" customFormat="1" ht="10.199999999999999" x14ac:dyDescent="0.2">
      <c r="A129" s="418">
        <f t="shared" si="7"/>
        <v>94</v>
      </c>
      <c r="B129" s="419"/>
      <c r="C129" s="420" t="s">
        <v>1824</v>
      </c>
      <c r="D129" s="425"/>
      <c r="E129" s="426"/>
      <c r="F129" s="421" t="s">
        <v>1019</v>
      </c>
      <c r="G129" s="422">
        <v>1</v>
      </c>
      <c r="H129" s="455"/>
      <c r="I129" s="424">
        <f t="shared" si="4"/>
        <v>0</v>
      </c>
    </row>
    <row r="130" spans="1:9" s="386" customFormat="1" ht="10.199999999999999" x14ac:dyDescent="0.2">
      <c r="A130" s="418">
        <f t="shared" si="7"/>
        <v>95</v>
      </c>
      <c r="B130" s="419"/>
      <c r="C130" s="420" t="s">
        <v>1825</v>
      </c>
      <c r="D130" s="425"/>
      <c r="E130" s="426"/>
      <c r="F130" s="421" t="s">
        <v>1019</v>
      </c>
      <c r="G130" s="422">
        <v>1</v>
      </c>
      <c r="H130" s="455"/>
      <c r="I130" s="424">
        <f t="shared" si="4"/>
        <v>0</v>
      </c>
    </row>
    <row r="131" spans="1:9" s="386" customFormat="1" ht="10.199999999999999" x14ac:dyDescent="0.2">
      <c r="A131" s="418">
        <f t="shared" si="7"/>
        <v>96</v>
      </c>
      <c r="B131" s="419"/>
      <c r="C131" s="420" t="s">
        <v>1826</v>
      </c>
      <c r="D131" s="425"/>
      <c r="E131" s="426"/>
      <c r="F131" s="421" t="s">
        <v>1019</v>
      </c>
      <c r="G131" s="422">
        <v>1</v>
      </c>
      <c r="H131" s="455"/>
      <c r="I131" s="424">
        <f t="shared" si="4"/>
        <v>0</v>
      </c>
    </row>
    <row r="132" spans="1:9" s="386" customFormat="1" ht="10.199999999999999" x14ac:dyDescent="0.2">
      <c r="A132" s="418">
        <f t="shared" si="7"/>
        <v>97</v>
      </c>
      <c r="B132" s="419"/>
      <c r="C132" s="420" t="s">
        <v>1827</v>
      </c>
      <c r="D132" s="425"/>
      <c r="E132" s="426"/>
      <c r="F132" s="421" t="s">
        <v>1019</v>
      </c>
      <c r="G132" s="422">
        <v>1</v>
      </c>
      <c r="H132" s="455"/>
      <c r="I132" s="424">
        <f t="shared" si="4"/>
        <v>0</v>
      </c>
    </row>
    <row r="133" spans="1:9" s="386" customFormat="1" ht="10.199999999999999" x14ac:dyDescent="0.2">
      <c r="A133" s="418">
        <f t="shared" si="7"/>
        <v>98</v>
      </c>
      <c r="B133" s="419"/>
      <c r="C133" s="420" t="s">
        <v>1828</v>
      </c>
      <c r="D133" s="425"/>
      <c r="E133" s="426"/>
      <c r="F133" s="421" t="s">
        <v>1019</v>
      </c>
      <c r="G133" s="422">
        <v>1</v>
      </c>
      <c r="H133" s="455"/>
      <c r="I133" s="424">
        <f t="shared" si="4"/>
        <v>0</v>
      </c>
    </row>
    <row r="134" spans="1:9" s="386" customFormat="1" ht="10.199999999999999" x14ac:dyDescent="0.2">
      <c r="A134" s="418">
        <f t="shared" si="7"/>
        <v>99</v>
      </c>
      <c r="B134" s="419"/>
      <c r="C134" s="420" t="s">
        <v>177</v>
      </c>
      <c r="D134" s="425"/>
      <c r="E134" s="426"/>
      <c r="F134" s="421" t="s">
        <v>1019</v>
      </c>
      <c r="G134" s="422">
        <v>1</v>
      </c>
      <c r="H134" s="455"/>
      <c r="I134" s="424">
        <f t="shared" si="4"/>
        <v>0</v>
      </c>
    </row>
    <row r="135" spans="1:9" s="386" customFormat="1" ht="10.199999999999999" x14ac:dyDescent="0.2">
      <c r="A135" s="418">
        <f t="shared" si="7"/>
        <v>100</v>
      </c>
      <c r="B135" s="419"/>
      <c r="C135" s="420" t="s">
        <v>1829</v>
      </c>
      <c r="D135" s="425"/>
      <c r="E135" s="426"/>
      <c r="F135" s="421" t="s">
        <v>1019</v>
      </c>
      <c r="G135" s="422">
        <v>1</v>
      </c>
      <c r="H135" s="455"/>
      <c r="I135" s="424">
        <f t="shared" ref="I135:I179" si="8">ROUND(G135*H135,2)</f>
        <v>0</v>
      </c>
    </row>
    <row r="136" spans="1:9" s="386" customFormat="1" x14ac:dyDescent="0.25">
      <c r="A136" s="427"/>
      <c r="B136" s="428"/>
      <c r="C136" s="429"/>
      <c r="D136" s="430"/>
      <c r="E136" s="430"/>
      <c r="F136" s="431"/>
      <c r="G136" s="431"/>
      <c r="H136" s="423"/>
      <c r="I136" s="424"/>
    </row>
    <row r="137" spans="1:9" s="408" customFormat="1" x14ac:dyDescent="0.25">
      <c r="A137" s="432"/>
      <c r="B137" s="433"/>
      <c r="C137" s="433" t="s">
        <v>1830</v>
      </c>
      <c r="D137" s="434"/>
      <c r="E137" s="434"/>
      <c r="F137" s="433"/>
      <c r="G137" s="433"/>
      <c r="H137" s="435"/>
      <c r="I137" s="407">
        <f>SUM(I138:I145)</f>
        <v>0</v>
      </c>
    </row>
    <row r="138" spans="1:9" s="386" customFormat="1" ht="10.199999999999999" x14ac:dyDescent="0.2">
      <c r="A138" s="418">
        <f>A135+1</f>
        <v>101</v>
      </c>
      <c r="B138" s="436"/>
      <c r="C138" s="420" t="s">
        <v>1831</v>
      </c>
      <c r="D138" s="425"/>
      <c r="E138" s="426"/>
      <c r="F138" s="421" t="s">
        <v>283</v>
      </c>
      <c r="G138" s="422">
        <v>400</v>
      </c>
      <c r="H138" s="455"/>
      <c r="I138" s="424">
        <f t="shared" si="8"/>
        <v>0</v>
      </c>
    </row>
    <row r="139" spans="1:9" s="386" customFormat="1" ht="10.199999999999999" x14ac:dyDescent="0.2">
      <c r="A139" s="418">
        <f t="shared" ref="A139:A144" si="9">A138+1</f>
        <v>102</v>
      </c>
      <c r="B139" s="419"/>
      <c r="C139" s="420" t="s">
        <v>1832</v>
      </c>
      <c r="D139" s="425"/>
      <c r="E139" s="426"/>
      <c r="F139" s="421" t="s">
        <v>283</v>
      </c>
      <c r="G139" s="422">
        <v>400</v>
      </c>
      <c r="H139" s="455"/>
      <c r="I139" s="424">
        <f t="shared" si="8"/>
        <v>0</v>
      </c>
    </row>
    <row r="140" spans="1:9" s="386" customFormat="1" ht="10.199999999999999" x14ac:dyDescent="0.2">
      <c r="A140" s="418">
        <f t="shared" si="9"/>
        <v>103</v>
      </c>
      <c r="B140" s="419"/>
      <c r="C140" s="420" t="s">
        <v>1833</v>
      </c>
      <c r="D140" s="425"/>
      <c r="E140" s="426"/>
      <c r="F140" s="421" t="s">
        <v>283</v>
      </c>
      <c r="G140" s="422">
        <v>800</v>
      </c>
      <c r="H140" s="455"/>
      <c r="I140" s="424">
        <f t="shared" si="8"/>
        <v>0</v>
      </c>
    </row>
    <row r="141" spans="1:9" s="386" customFormat="1" ht="10.199999999999999" x14ac:dyDescent="0.2">
      <c r="A141" s="418">
        <f t="shared" si="9"/>
        <v>104</v>
      </c>
      <c r="B141" s="419"/>
      <c r="C141" s="420" t="s">
        <v>1834</v>
      </c>
      <c r="D141" s="425"/>
      <c r="E141" s="426"/>
      <c r="F141" s="421" t="s">
        <v>1571</v>
      </c>
      <c r="G141" s="422">
        <v>1</v>
      </c>
      <c r="H141" s="455"/>
      <c r="I141" s="424">
        <f t="shared" si="8"/>
        <v>0</v>
      </c>
    </row>
    <row r="142" spans="1:9" s="386" customFormat="1" ht="10.199999999999999" x14ac:dyDescent="0.2">
      <c r="A142" s="418">
        <f t="shared" si="9"/>
        <v>105</v>
      </c>
      <c r="B142" s="419"/>
      <c r="C142" s="420" t="s">
        <v>1835</v>
      </c>
      <c r="D142" s="425"/>
      <c r="E142" s="426"/>
      <c r="F142" s="421" t="s">
        <v>1571</v>
      </c>
      <c r="G142" s="422">
        <v>2</v>
      </c>
      <c r="H142" s="455"/>
      <c r="I142" s="424">
        <f t="shared" si="8"/>
        <v>0</v>
      </c>
    </row>
    <row r="143" spans="1:9" s="386" customFormat="1" ht="40.799999999999997" x14ac:dyDescent="0.2">
      <c r="A143" s="418">
        <f t="shared" si="9"/>
        <v>106</v>
      </c>
      <c r="B143" s="419"/>
      <c r="C143" s="420" t="s">
        <v>1836</v>
      </c>
      <c r="D143" s="425"/>
      <c r="E143" s="426"/>
      <c r="F143" s="421" t="s">
        <v>1019</v>
      </c>
      <c r="G143" s="422">
        <v>2</v>
      </c>
      <c r="H143" s="455"/>
      <c r="I143" s="424">
        <f t="shared" si="8"/>
        <v>0</v>
      </c>
    </row>
    <row r="144" spans="1:9" s="386" customFormat="1" ht="10.199999999999999" x14ac:dyDescent="0.2">
      <c r="A144" s="418">
        <f t="shared" si="9"/>
        <v>107</v>
      </c>
      <c r="B144" s="419"/>
      <c r="C144" s="420" t="s">
        <v>1837</v>
      </c>
      <c r="D144" s="425"/>
      <c r="E144" s="426"/>
      <c r="F144" s="421" t="s">
        <v>1019</v>
      </c>
      <c r="G144" s="422">
        <v>1</v>
      </c>
      <c r="H144" s="455"/>
      <c r="I144" s="424">
        <f t="shared" si="8"/>
        <v>0</v>
      </c>
    </row>
    <row r="145" spans="1:9" s="386" customFormat="1" x14ac:dyDescent="0.25">
      <c r="A145" s="427"/>
      <c r="B145" s="428"/>
      <c r="C145" s="429"/>
      <c r="D145" s="430"/>
      <c r="E145" s="430"/>
      <c r="F145" s="431"/>
      <c r="G145" s="431"/>
      <c r="H145" s="423"/>
      <c r="I145" s="424"/>
    </row>
    <row r="146" spans="1:9" s="408" customFormat="1" x14ac:dyDescent="0.25">
      <c r="A146" s="432"/>
      <c r="B146" s="433"/>
      <c r="C146" s="433" t="s">
        <v>1838</v>
      </c>
      <c r="D146" s="434"/>
      <c r="E146" s="434"/>
      <c r="F146" s="433"/>
      <c r="G146" s="433"/>
      <c r="H146" s="435"/>
      <c r="I146" s="407">
        <f>SUM(I147:I179)</f>
        <v>0</v>
      </c>
    </row>
    <row r="147" spans="1:9" x14ac:dyDescent="0.25">
      <c r="A147" s="409"/>
      <c r="B147" s="410"/>
      <c r="C147" s="411" t="s">
        <v>1762</v>
      </c>
      <c r="D147" s="412"/>
      <c r="E147" s="413"/>
      <c r="F147" s="414"/>
      <c r="G147" s="414"/>
      <c r="H147" s="423"/>
      <c r="I147" s="424"/>
    </row>
    <row r="148" spans="1:9" s="386" customFormat="1" ht="112.2" x14ac:dyDescent="0.2">
      <c r="A148" s="418">
        <f>A144+1</f>
        <v>108</v>
      </c>
      <c r="B148" s="419" t="s">
        <v>1839</v>
      </c>
      <c r="C148" s="437" t="s">
        <v>1840</v>
      </c>
      <c r="D148" s="425"/>
      <c r="E148" s="426"/>
      <c r="F148" s="421" t="s">
        <v>1019</v>
      </c>
      <c r="G148" s="422">
        <v>1</v>
      </c>
      <c r="H148" s="455"/>
      <c r="I148" s="424">
        <f t="shared" si="8"/>
        <v>0</v>
      </c>
    </row>
    <row r="149" spans="1:9" s="386" customFormat="1" ht="30.6" x14ac:dyDescent="0.2">
      <c r="A149" s="418">
        <f t="shared" ref="A149:A157" si="10">A148+1</f>
        <v>109</v>
      </c>
      <c r="B149" s="419"/>
      <c r="C149" s="420" t="s">
        <v>1841</v>
      </c>
      <c r="D149" s="425"/>
      <c r="E149" s="426"/>
      <c r="F149" s="421" t="s">
        <v>283</v>
      </c>
      <c r="G149" s="422">
        <v>15</v>
      </c>
      <c r="H149" s="455"/>
      <c r="I149" s="424">
        <f t="shared" si="8"/>
        <v>0</v>
      </c>
    </row>
    <row r="150" spans="1:9" s="386" customFormat="1" ht="51" x14ac:dyDescent="0.2">
      <c r="A150" s="418">
        <f t="shared" si="10"/>
        <v>110</v>
      </c>
      <c r="B150" s="419" t="s">
        <v>1842</v>
      </c>
      <c r="C150" s="420" t="s">
        <v>1843</v>
      </c>
      <c r="D150" s="425"/>
      <c r="E150" s="426"/>
      <c r="F150" s="421" t="s">
        <v>1571</v>
      </c>
      <c r="G150" s="422">
        <v>1</v>
      </c>
      <c r="H150" s="455"/>
      <c r="I150" s="424">
        <f t="shared" si="8"/>
        <v>0</v>
      </c>
    </row>
    <row r="151" spans="1:9" s="386" customFormat="1" ht="30.6" x14ac:dyDescent="0.2">
      <c r="A151" s="418">
        <f t="shared" si="10"/>
        <v>111</v>
      </c>
      <c r="B151" s="419"/>
      <c r="C151" s="420" t="s">
        <v>1844</v>
      </c>
      <c r="D151" s="425"/>
      <c r="E151" s="426"/>
      <c r="F151" s="421" t="s">
        <v>283</v>
      </c>
      <c r="G151" s="422">
        <v>100</v>
      </c>
      <c r="H151" s="455"/>
      <c r="I151" s="424">
        <f t="shared" si="8"/>
        <v>0</v>
      </c>
    </row>
    <row r="152" spans="1:9" s="386" customFormat="1" ht="10.199999999999999" x14ac:dyDescent="0.2">
      <c r="A152" s="418">
        <f t="shared" si="10"/>
        <v>112</v>
      </c>
      <c r="B152" s="419"/>
      <c r="C152" s="420" t="s">
        <v>1845</v>
      </c>
      <c r="D152" s="425"/>
      <c r="E152" s="426"/>
      <c r="F152" s="421" t="s">
        <v>1571</v>
      </c>
      <c r="G152" s="422">
        <v>3</v>
      </c>
      <c r="H152" s="455"/>
      <c r="I152" s="424">
        <f t="shared" si="8"/>
        <v>0</v>
      </c>
    </row>
    <row r="153" spans="1:9" s="386" customFormat="1" ht="20.399999999999999" x14ac:dyDescent="0.2">
      <c r="A153" s="418">
        <f t="shared" si="10"/>
        <v>113</v>
      </c>
      <c r="B153" s="419"/>
      <c r="C153" s="420" t="s">
        <v>1846</v>
      </c>
      <c r="D153" s="425"/>
      <c r="E153" s="426"/>
      <c r="F153" s="421" t="s">
        <v>1571</v>
      </c>
      <c r="G153" s="422">
        <v>1</v>
      </c>
      <c r="H153" s="455"/>
      <c r="I153" s="424">
        <f t="shared" si="8"/>
        <v>0</v>
      </c>
    </row>
    <row r="154" spans="1:9" s="386" customFormat="1" ht="20.399999999999999" x14ac:dyDescent="0.2">
      <c r="A154" s="418">
        <f t="shared" si="10"/>
        <v>114</v>
      </c>
      <c r="B154" s="419"/>
      <c r="C154" s="420" t="s">
        <v>1847</v>
      </c>
      <c r="D154" s="425"/>
      <c r="E154" s="426"/>
      <c r="F154" s="421" t="s">
        <v>1571</v>
      </c>
      <c r="G154" s="422">
        <v>1</v>
      </c>
      <c r="H154" s="455"/>
      <c r="I154" s="424">
        <f t="shared" si="8"/>
        <v>0</v>
      </c>
    </row>
    <row r="155" spans="1:9" s="386" customFormat="1" ht="10.199999999999999" x14ac:dyDescent="0.2">
      <c r="A155" s="418">
        <f t="shared" si="10"/>
        <v>115</v>
      </c>
      <c r="B155" s="419" t="s">
        <v>1842</v>
      </c>
      <c r="C155" s="420" t="s">
        <v>1848</v>
      </c>
      <c r="D155" s="425"/>
      <c r="E155" s="426"/>
      <c r="F155" s="421" t="s">
        <v>1571</v>
      </c>
      <c r="G155" s="422">
        <v>1</v>
      </c>
      <c r="H155" s="455"/>
      <c r="I155" s="424">
        <f t="shared" si="8"/>
        <v>0</v>
      </c>
    </row>
    <row r="156" spans="1:9" s="386" customFormat="1" ht="10.199999999999999" x14ac:dyDescent="0.2">
      <c r="A156" s="418">
        <f t="shared" si="10"/>
        <v>116</v>
      </c>
      <c r="B156" s="419"/>
      <c r="C156" s="420" t="s">
        <v>1849</v>
      </c>
      <c r="D156" s="425"/>
      <c r="E156" s="426"/>
      <c r="F156" s="421" t="s">
        <v>1571</v>
      </c>
      <c r="G156" s="422">
        <v>2</v>
      </c>
      <c r="H156" s="455"/>
      <c r="I156" s="424">
        <f t="shared" si="8"/>
        <v>0</v>
      </c>
    </row>
    <row r="157" spans="1:9" s="386" customFormat="1" ht="10.199999999999999" x14ac:dyDescent="0.2">
      <c r="A157" s="418">
        <f t="shared" si="10"/>
        <v>117</v>
      </c>
      <c r="B157" s="419"/>
      <c r="C157" s="420" t="s">
        <v>1850</v>
      </c>
      <c r="D157" s="425"/>
      <c r="E157" s="426"/>
      <c r="F157" s="421" t="s">
        <v>1019</v>
      </c>
      <c r="G157" s="422">
        <v>1</v>
      </c>
      <c r="H157" s="455"/>
      <c r="I157" s="424">
        <f t="shared" si="8"/>
        <v>0</v>
      </c>
    </row>
    <row r="158" spans="1:9" x14ac:dyDescent="0.25">
      <c r="A158" s="409"/>
      <c r="B158" s="410"/>
      <c r="C158" s="411" t="s">
        <v>1765</v>
      </c>
      <c r="D158" s="412"/>
      <c r="E158" s="413"/>
      <c r="F158" s="414"/>
      <c r="G158" s="414"/>
      <c r="H158" s="423"/>
      <c r="I158" s="424"/>
    </row>
    <row r="159" spans="1:9" s="386" customFormat="1" ht="20.399999999999999" x14ac:dyDescent="0.2">
      <c r="A159" s="418">
        <f>A157+1</f>
        <v>118</v>
      </c>
      <c r="B159" s="419"/>
      <c r="C159" s="420" t="s">
        <v>1851</v>
      </c>
      <c r="D159" s="425"/>
      <c r="E159" s="426"/>
      <c r="F159" s="421" t="s">
        <v>1571</v>
      </c>
      <c r="G159" s="422">
        <v>1</v>
      </c>
      <c r="H159" s="455"/>
      <c r="I159" s="424">
        <f t="shared" si="8"/>
        <v>0</v>
      </c>
    </row>
    <row r="160" spans="1:9" s="386" customFormat="1" ht="10.199999999999999" x14ac:dyDescent="0.2">
      <c r="A160" s="418">
        <f>A159+1</f>
        <v>119</v>
      </c>
      <c r="B160" s="419"/>
      <c r="C160" s="420" t="s">
        <v>1852</v>
      </c>
      <c r="D160" s="425"/>
      <c r="E160" s="426"/>
      <c r="F160" s="421" t="s">
        <v>1571</v>
      </c>
      <c r="G160" s="422">
        <v>1</v>
      </c>
      <c r="H160" s="455"/>
      <c r="I160" s="424">
        <f t="shared" si="8"/>
        <v>0</v>
      </c>
    </row>
    <row r="161" spans="1:9" s="386" customFormat="1" ht="81.599999999999994" x14ac:dyDescent="0.2">
      <c r="A161" s="418">
        <f>A160+1</f>
        <v>120</v>
      </c>
      <c r="B161" s="419"/>
      <c r="C161" s="437" t="s">
        <v>1853</v>
      </c>
      <c r="D161" s="425"/>
      <c r="E161" s="426"/>
      <c r="F161" s="421" t="s">
        <v>1571</v>
      </c>
      <c r="G161" s="422">
        <v>1</v>
      </c>
      <c r="H161" s="455"/>
      <c r="I161" s="424">
        <f t="shared" si="8"/>
        <v>0</v>
      </c>
    </row>
    <row r="162" spans="1:9" s="386" customFormat="1" ht="10.199999999999999" x14ac:dyDescent="0.2">
      <c r="A162" s="418">
        <f>A161+1</f>
        <v>121</v>
      </c>
      <c r="B162" s="419"/>
      <c r="C162" s="420" t="s">
        <v>1854</v>
      </c>
      <c r="D162" s="425"/>
      <c r="E162" s="426"/>
      <c r="F162" s="421" t="s">
        <v>1019</v>
      </c>
      <c r="G162" s="422">
        <v>1</v>
      </c>
      <c r="H162" s="455"/>
      <c r="I162" s="424">
        <f t="shared" si="8"/>
        <v>0</v>
      </c>
    </row>
    <row r="163" spans="1:9" s="386" customFormat="1" ht="10.199999999999999" x14ac:dyDescent="0.2">
      <c r="A163" s="418">
        <f>A162+1</f>
        <v>122</v>
      </c>
      <c r="B163" s="419"/>
      <c r="C163" s="420" t="s">
        <v>1845</v>
      </c>
      <c r="D163" s="425"/>
      <c r="E163" s="426"/>
      <c r="F163" s="421" t="s">
        <v>1571</v>
      </c>
      <c r="G163" s="422">
        <v>3</v>
      </c>
      <c r="H163" s="455"/>
      <c r="I163" s="424">
        <f t="shared" si="8"/>
        <v>0</v>
      </c>
    </row>
    <row r="164" spans="1:9" s="386" customFormat="1" ht="10.199999999999999" x14ac:dyDescent="0.2">
      <c r="A164" s="418">
        <f>A163+1</f>
        <v>123</v>
      </c>
      <c r="B164" s="419"/>
      <c r="C164" s="420" t="s">
        <v>1850</v>
      </c>
      <c r="D164" s="425"/>
      <c r="E164" s="426"/>
      <c r="F164" s="421" t="s">
        <v>1019</v>
      </c>
      <c r="G164" s="422">
        <v>1</v>
      </c>
      <c r="H164" s="455"/>
      <c r="I164" s="424">
        <f t="shared" si="8"/>
        <v>0</v>
      </c>
    </row>
    <row r="165" spans="1:9" x14ac:dyDescent="0.25">
      <c r="A165" s="409"/>
      <c r="B165" s="410"/>
      <c r="C165" s="411" t="s">
        <v>1855</v>
      </c>
      <c r="D165" s="412"/>
      <c r="E165" s="413"/>
      <c r="F165" s="414"/>
      <c r="G165" s="414"/>
      <c r="H165" s="423"/>
      <c r="I165" s="424"/>
    </row>
    <row r="166" spans="1:9" s="386" customFormat="1" ht="20.399999999999999" x14ac:dyDescent="0.2">
      <c r="A166" s="418">
        <f>A164+1</f>
        <v>124</v>
      </c>
      <c r="B166" s="419"/>
      <c r="C166" s="420" t="s">
        <v>1778</v>
      </c>
      <c r="D166" s="425"/>
      <c r="E166" s="426"/>
      <c r="F166" s="421" t="s">
        <v>283</v>
      </c>
      <c r="G166" s="422">
        <v>400</v>
      </c>
      <c r="H166" s="455"/>
      <c r="I166" s="424">
        <f t="shared" si="8"/>
        <v>0</v>
      </c>
    </row>
    <row r="167" spans="1:9" s="386" customFormat="1" ht="20.399999999999999" x14ac:dyDescent="0.2">
      <c r="A167" s="418">
        <f>A166+1</f>
        <v>125</v>
      </c>
      <c r="B167" s="419"/>
      <c r="C167" s="420" t="s">
        <v>1856</v>
      </c>
      <c r="D167" s="425"/>
      <c r="E167" s="426"/>
      <c r="F167" s="421" t="s">
        <v>283</v>
      </c>
      <c r="G167" s="422">
        <v>400</v>
      </c>
      <c r="H167" s="455"/>
      <c r="I167" s="424">
        <f t="shared" si="8"/>
        <v>0</v>
      </c>
    </row>
    <row r="168" spans="1:9" s="386" customFormat="1" ht="20.399999999999999" x14ac:dyDescent="0.2">
      <c r="A168" s="418">
        <f>A167+1</f>
        <v>126</v>
      </c>
      <c r="B168" s="419"/>
      <c r="C168" s="420" t="s">
        <v>1857</v>
      </c>
      <c r="D168" s="425"/>
      <c r="E168" s="426"/>
      <c r="F168" s="421" t="s">
        <v>283</v>
      </c>
      <c r="G168" s="422">
        <v>400</v>
      </c>
      <c r="H168" s="455"/>
      <c r="I168" s="424">
        <f t="shared" si="8"/>
        <v>0</v>
      </c>
    </row>
    <row r="169" spans="1:9" s="386" customFormat="1" ht="20.399999999999999" x14ac:dyDescent="0.2">
      <c r="A169" s="418">
        <f>A168+1</f>
        <v>127</v>
      </c>
      <c r="B169" s="419"/>
      <c r="C169" s="420" t="s">
        <v>1858</v>
      </c>
      <c r="D169" s="425"/>
      <c r="E169" s="426"/>
      <c r="F169" s="421" t="s">
        <v>283</v>
      </c>
      <c r="G169" s="422">
        <v>400</v>
      </c>
      <c r="H169" s="455"/>
      <c r="I169" s="424">
        <f t="shared" si="8"/>
        <v>0</v>
      </c>
    </row>
    <row r="170" spans="1:9" s="386" customFormat="1" ht="10.199999999999999" x14ac:dyDescent="0.2">
      <c r="A170" s="418">
        <f>A169+1</f>
        <v>128</v>
      </c>
      <c r="B170" s="419"/>
      <c r="C170" s="420" t="s">
        <v>1859</v>
      </c>
      <c r="D170" s="425"/>
      <c r="E170" s="426"/>
      <c r="F170" s="421" t="s">
        <v>1571</v>
      </c>
      <c r="G170" s="422">
        <v>8</v>
      </c>
      <c r="H170" s="455"/>
      <c r="I170" s="424">
        <f t="shared" si="8"/>
        <v>0</v>
      </c>
    </row>
    <row r="171" spans="1:9" x14ac:dyDescent="0.25">
      <c r="A171" s="409"/>
      <c r="B171" s="410"/>
      <c r="C171" s="411" t="s">
        <v>1860</v>
      </c>
      <c r="D171" s="412"/>
      <c r="E171" s="413"/>
      <c r="F171" s="414"/>
      <c r="G171" s="414"/>
      <c r="H171" s="423"/>
      <c r="I171" s="424"/>
    </row>
    <row r="172" spans="1:9" s="386" customFormat="1" ht="20.399999999999999" x14ac:dyDescent="0.2">
      <c r="A172" s="418">
        <f>A170+1</f>
        <v>129</v>
      </c>
      <c r="B172" s="419"/>
      <c r="C172" s="420" t="s">
        <v>1861</v>
      </c>
      <c r="D172" s="425"/>
      <c r="E172" s="426"/>
      <c r="F172" s="421" t="s">
        <v>283</v>
      </c>
      <c r="G172" s="422">
        <v>500</v>
      </c>
      <c r="H172" s="455"/>
      <c r="I172" s="424">
        <f t="shared" si="8"/>
        <v>0</v>
      </c>
    </row>
    <row r="173" spans="1:9" s="386" customFormat="1" ht="10.199999999999999" x14ac:dyDescent="0.2">
      <c r="A173" s="418">
        <f>A172+1</f>
        <v>130</v>
      </c>
      <c r="B173" s="419" t="s">
        <v>1245</v>
      </c>
      <c r="C173" s="420" t="s">
        <v>1790</v>
      </c>
      <c r="D173" s="425"/>
      <c r="E173" s="426"/>
      <c r="F173" s="421" t="s">
        <v>283</v>
      </c>
      <c r="G173" s="422">
        <v>500</v>
      </c>
      <c r="H173" s="455"/>
      <c r="I173" s="424">
        <f t="shared" si="8"/>
        <v>0</v>
      </c>
    </row>
    <row r="174" spans="1:9" x14ac:dyDescent="0.25">
      <c r="A174" s="409"/>
      <c r="B174" s="410"/>
      <c r="C174" s="411" t="s">
        <v>135</v>
      </c>
      <c r="D174" s="412"/>
      <c r="E174" s="413"/>
      <c r="F174" s="414"/>
      <c r="G174" s="414"/>
      <c r="H174" s="423"/>
      <c r="I174" s="424"/>
    </row>
    <row r="175" spans="1:9" s="386" customFormat="1" ht="10.199999999999999" x14ac:dyDescent="0.2">
      <c r="A175" s="418">
        <f>A173+1</f>
        <v>131</v>
      </c>
      <c r="B175" s="419"/>
      <c r="C175" s="420" t="s">
        <v>1862</v>
      </c>
      <c r="D175" s="425"/>
      <c r="E175" s="426"/>
      <c r="F175" s="421" t="s">
        <v>1571</v>
      </c>
      <c r="G175" s="422">
        <v>1</v>
      </c>
      <c r="H175" s="455"/>
      <c r="I175" s="424">
        <f t="shared" si="8"/>
        <v>0</v>
      </c>
    </row>
    <row r="176" spans="1:9" s="386" customFormat="1" ht="10.199999999999999" x14ac:dyDescent="0.2">
      <c r="A176" s="418">
        <f>A175+1</f>
        <v>132</v>
      </c>
      <c r="B176" s="419"/>
      <c r="C176" s="420" t="s">
        <v>1819</v>
      </c>
      <c r="D176" s="425"/>
      <c r="E176" s="426"/>
      <c r="F176" s="421" t="s">
        <v>1019</v>
      </c>
      <c r="G176" s="422">
        <v>1</v>
      </c>
      <c r="H176" s="455"/>
      <c r="I176" s="424">
        <f t="shared" si="8"/>
        <v>0</v>
      </c>
    </row>
    <row r="177" spans="1:9" s="386" customFormat="1" ht="10.199999999999999" x14ac:dyDescent="0.2">
      <c r="A177" s="418">
        <f>A176+1</f>
        <v>133</v>
      </c>
      <c r="B177" s="419"/>
      <c r="C177" s="420" t="s">
        <v>1863</v>
      </c>
      <c r="D177" s="425"/>
      <c r="E177" s="426"/>
      <c r="F177" s="421" t="s">
        <v>1019</v>
      </c>
      <c r="G177" s="422">
        <v>1</v>
      </c>
      <c r="H177" s="455"/>
      <c r="I177" s="424">
        <f t="shared" si="8"/>
        <v>0</v>
      </c>
    </row>
    <row r="178" spans="1:9" s="386" customFormat="1" ht="20.399999999999999" x14ac:dyDescent="0.2">
      <c r="A178" s="418">
        <f>A177+1</f>
        <v>134</v>
      </c>
      <c r="B178" s="419"/>
      <c r="C178" s="420" t="s">
        <v>1864</v>
      </c>
      <c r="D178" s="425"/>
      <c r="E178" s="426"/>
      <c r="F178" s="421" t="s">
        <v>1019</v>
      </c>
      <c r="G178" s="422">
        <v>1</v>
      </c>
      <c r="H178" s="455"/>
      <c r="I178" s="424">
        <f t="shared" si="8"/>
        <v>0</v>
      </c>
    </row>
    <row r="179" spans="1:9" s="386" customFormat="1" ht="10.8" thickBot="1" x14ac:dyDescent="0.25">
      <c r="A179" s="438">
        <f>A178+1</f>
        <v>135</v>
      </c>
      <c r="B179" s="439"/>
      <c r="C179" s="440" t="s">
        <v>1865</v>
      </c>
      <c r="D179" s="441"/>
      <c r="E179" s="442"/>
      <c r="F179" s="443" t="s">
        <v>1019</v>
      </c>
      <c r="G179" s="444">
        <v>1</v>
      </c>
      <c r="H179" s="456"/>
      <c r="I179" s="445">
        <f t="shared" si="8"/>
        <v>0</v>
      </c>
    </row>
    <row r="180" spans="1:9" ht="16.2" thickBot="1" x14ac:dyDescent="0.3">
      <c r="A180" s="446"/>
      <c r="B180" s="447"/>
      <c r="C180" s="448" t="s">
        <v>1866</v>
      </c>
      <c r="D180" s="449"/>
      <c r="E180" s="449"/>
      <c r="F180" s="447"/>
      <c r="G180" s="447"/>
      <c r="H180" s="447"/>
      <c r="I180" s="450">
        <f>I5+I29+I44+I60+I68+I74+I86+I97+I114+I137+I146</f>
        <v>0</v>
      </c>
    </row>
  </sheetData>
  <sheetProtection algorithmName="SHA-512" hashValue="+MFqrHOGICZqoDMQYMrYiPXk/bg7Ynz9hrHsoC4/Ndf5edB/M9RzuXV1nTbImPWM6f2N4kPC8XtmWrKfsc4WCQ==" saltValue="e1NL4lncT7mwRGXOGyWBUA==" spinCount="100000" sheet="1" formatRows="0"/>
  <dataConsolidate/>
  <pageMargins left="0.39370078740157483" right="0.19685039370078741" top="0.70866141732283472" bottom="0.78740157480314965" header="0" footer="0.39370078740157483"/>
  <pageSetup paperSize="9" scale="85" firstPageNumber="3" fitToHeight="9999" orientation="landscape" r:id="rId1"/>
  <headerFooter alignWithMargins="0">
    <oddFooter>&amp;L&amp;9 1426-82; ČOV Tábor Klokoty – kogenerační jednotka – PD&amp;R&amp;9&amp;P /&amp;N</oddFooter>
  </headerFooter>
  <rowBreaks count="2" manualBreakCount="2">
    <brk id="59" max="8" man="1"/>
    <brk id="96" max="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pageSetUpPr fitToPage="1"/>
  </sheetPr>
  <dimension ref="A1:O107"/>
  <sheetViews>
    <sheetView showGridLines="0" tabSelected="1" topLeftCell="B4" zoomScale="85" zoomScaleNormal="85" zoomScaleSheetLayoutView="75" workbookViewId="0">
      <selection activeCell="N22" sqref="N22"/>
    </sheetView>
  </sheetViews>
  <sheetFormatPr defaultColWidth="9" defaultRowHeight="13.2" x14ac:dyDescent="0.25"/>
  <cols>
    <col min="1" max="1" width="12.44140625" hidden="1" customWidth="1"/>
    <col min="2" max="2" width="13.44140625" customWidth="1"/>
    <col min="3" max="3" width="7.44140625" style="52" customWidth="1"/>
    <col min="4" max="4" width="13" style="52" customWidth="1"/>
    <col min="5" max="5" width="9.6640625" style="52" customWidth="1"/>
    <col min="6" max="6" width="11.6640625" customWidth="1"/>
    <col min="7" max="9" width="13" customWidth="1"/>
    <col min="10" max="10" width="10.6640625" bestFit="1" customWidth="1"/>
    <col min="11" max="11" width="4.33203125" customWidth="1"/>
    <col min="12" max="15" width="10.6640625" customWidth="1"/>
  </cols>
  <sheetData>
    <row r="1" spans="1:15" ht="33.75" customHeight="1" x14ac:dyDescent="0.25">
      <c r="A1" s="47" t="s">
        <v>36</v>
      </c>
      <c r="B1" s="489" t="s">
        <v>41</v>
      </c>
      <c r="C1" s="490"/>
      <c r="D1" s="490"/>
      <c r="E1" s="490"/>
      <c r="F1" s="490"/>
      <c r="G1" s="490"/>
      <c r="H1" s="490"/>
      <c r="I1" s="490"/>
      <c r="J1" s="491"/>
    </row>
    <row r="2" spans="1:15" ht="36" customHeight="1" x14ac:dyDescent="0.25">
      <c r="A2" s="2"/>
      <c r="B2" s="76" t="s">
        <v>22</v>
      </c>
      <c r="C2" s="77"/>
      <c r="D2" s="78" t="s">
        <v>43</v>
      </c>
      <c r="E2" s="495" t="s">
        <v>44</v>
      </c>
      <c r="F2" s="496"/>
      <c r="G2" s="496"/>
      <c r="H2" s="496"/>
      <c r="I2" s="496"/>
      <c r="J2" s="497"/>
      <c r="O2" s="1"/>
    </row>
    <row r="3" spans="1:15" ht="27" hidden="1" customHeight="1" x14ac:dyDescent="0.25">
      <c r="A3" s="2"/>
      <c r="B3" s="79"/>
      <c r="C3" s="77"/>
      <c r="D3" s="80"/>
      <c r="E3" s="498"/>
      <c r="F3" s="499"/>
      <c r="G3" s="499"/>
      <c r="H3" s="499"/>
      <c r="I3" s="499"/>
      <c r="J3" s="500"/>
    </row>
    <row r="4" spans="1:15" ht="23.25" customHeight="1" x14ac:dyDescent="0.25">
      <c r="A4" s="2"/>
      <c r="B4" s="81"/>
      <c r="C4" s="82"/>
      <c r="D4" s="83"/>
      <c r="E4" s="507"/>
      <c r="F4" s="507"/>
      <c r="G4" s="507"/>
      <c r="H4" s="507"/>
      <c r="I4" s="507"/>
      <c r="J4" s="508"/>
    </row>
    <row r="5" spans="1:15" ht="24" customHeight="1" x14ac:dyDescent="0.25">
      <c r="A5" s="2"/>
      <c r="B5" s="31" t="s">
        <v>42</v>
      </c>
      <c r="D5" s="511"/>
      <c r="E5" s="512"/>
      <c r="F5" s="512"/>
      <c r="G5" s="512"/>
      <c r="H5" s="18" t="s">
        <v>40</v>
      </c>
      <c r="I5" s="22"/>
      <c r="J5" s="8"/>
    </row>
    <row r="6" spans="1:15" ht="15.75" customHeight="1" x14ac:dyDescent="0.25">
      <c r="A6" s="2"/>
      <c r="B6" s="28"/>
      <c r="C6" s="55"/>
      <c r="D6" s="469"/>
      <c r="E6" s="470"/>
      <c r="F6" s="470"/>
      <c r="G6" s="470"/>
      <c r="H6" s="18" t="s">
        <v>34</v>
      </c>
      <c r="I6" s="22"/>
      <c r="J6" s="8"/>
    </row>
    <row r="7" spans="1:15" ht="15.75" customHeight="1" x14ac:dyDescent="0.25">
      <c r="A7" s="2"/>
      <c r="B7" s="29"/>
      <c r="C7" s="56"/>
      <c r="D7" s="53"/>
      <c r="E7" s="471"/>
      <c r="F7" s="472"/>
      <c r="G7" s="472"/>
      <c r="H7" s="24"/>
      <c r="I7" s="23"/>
      <c r="J7" s="34"/>
    </row>
    <row r="8" spans="1:15" ht="24" hidden="1" customHeight="1" x14ac:dyDescent="0.25">
      <c r="A8" s="2"/>
      <c r="B8" s="31" t="s">
        <v>20</v>
      </c>
      <c r="D8" s="51"/>
      <c r="H8" s="18" t="s">
        <v>40</v>
      </c>
      <c r="I8" s="22"/>
      <c r="J8" s="8"/>
    </row>
    <row r="9" spans="1:15" ht="15.75" hidden="1" customHeight="1" x14ac:dyDescent="0.25">
      <c r="A9" s="2"/>
      <c r="B9" s="2"/>
      <c r="D9" s="51"/>
      <c r="H9" s="18" t="s">
        <v>34</v>
      </c>
      <c r="I9" s="22"/>
      <c r="J9" s="8"/>
    </row>
    <row r="10" spans="1:15" ht="15.75" hidden="1" customHeight="1" x14ac:dyDescent="0.25">
      <c r="A10" s="2"/>
      <c r="B10" s="35"/>
      <c r="C10" s="56"/>
      <c r="D10" s="53"/>
      <c r="E10" s="57"/>
      <c r="F10" s="24"/>
      <c r="G10" s="14"/>
      <c r="H10" s="14"/>
      <c r="I10" s="36"/>
      <c r="J10" s="34"/>
    </row>
    <row r="11" spans="1:15" ht="24" customHeight="1" x14ac:dyDescent="0.25">
      <c r="A11" s="2"/>
      <c r="B11" s="31" t="s">
        <v>19</v>
      </c>
      <c r="D11" s="502"/>
      <c r="E11" s="502"/>
      <c r="F11" s="502"/>
      <c r="G11" s="502"/>
      <c r="H11" s="18" t="s">
        <v>40</v>
      </c>
      <c r="I11" s="84"/>
      <c r="J11" s="8"/>
    </row>
    <row r="12" spans="1:15" ht="15.75" customHeight="1" x14ac:dyDescent="0.25">
      <c r="A12" s="2"/>
      <c r="B12" s="28"/>
      <c r="C12" s="55"/>
      <c r="D12" s="506"/>
      <c r="E12" s="506"/>
      <c r="F12" s="506"/>
      <c r="G12" s="506"/>
      <c r="H12" s="18" t="s">
        <v>34</v>
      </c>
      <c r="I12" s="84"/>
      <c r="J12" s="8"/>
    </row>
    <row r="13" spans="1:15" ht="15.75" customHeight="1" x14ac:dyDescent="0.25">
      <c r="A13" s="2"/>
      <c r="B13" s="29"/>
      <c r="C13" s="56"/>
      <c r="D13" s="85"/>
      <c r="E13" s="509"/>
      <c r="F13" s="510"/>
      <c r="G13" s="510"/>
      <c r="H13" s="19"/>
      <c r="I13" s="23"/>
      <c r="J13" s="34"/>
    </row>
    <row r="14" spans="1:15" ht="24" customHeight="1" x14ac:dyDescent="0.25">
      <c r="A14" s="2"/>
      <c r="B14" s="43" t="s">
        <v>21</v>
      </c>
      <c r="C14" s="58"/>
      <c r="D14" s="59"/>
      <c r="E14" s="60"/>
      <c r="F14" s="44"/>
      <c r="G14" s="44"/>
      <c r="H14" s="45"/>
      <c r="I14" s="44"/>
      <c r="J14" s="46"/>
    </row>
    <row r="15" spans="1:15" ht="32.25" customHeight="1" x14ac:dyDescent="0.25">
      <c r="A15" s="2"/>
      <c r="B15" s="35" t="s">
        <v>32</v>
      </c>
      <c r="C15" s="61"/>
      <c r="D15" s="54"/>
      <c r="E15" s="501"/>
      <c r="F15" s="501"/>
      <c r="G15" s="503"/>
      <c r="H15" s="503"/>
      <c r="I15" s="503" t="s">
        <v>29</v>
      </c>
      <c r="J15" s="504"/>
    </row>
    <row r="16" spans="1:15" ht="23.25" customHeight="1" x14ac:dyDescent="0.25">
      <c r="A16" s="138" t="s">
        <v>24</v>
      </c>
      <c r="B16" s="38" t="s">
        <v>24</v>
      </c>
      <c r="C16" s="62"/>
      <c r="D16" s="63"/>
      <c r="E16" s="478"/>
      <c r="F16" s="479"/>
      <c r="G16" s="478"/>
      <c r="H16" s="479"/>
      <c r="I16" s="478">
        <f>SUMIF(F72:F103,A16,I72:I103)+SUMIF(F72:F103,"PSU",I72:I103)</f>
        <v>0</v>
      </c>
      <c r="J16" s="480"/>
    </row>
    <row r="17" spans="1:10" ht="23.25" customHeight="1" x14ac:dyDescent="0.25">
      <c r="A17" s="138" t="s">
        <v>25</v>
      </c>
      <c r="B17" s="38" t="s">
        <v>25</v>
      </c>
      <c r="C17" s="62"/>
      <c r="D17" s="63"/>
      <c r="E17" s="478"/>
      <c r="F17" s="479"/>
      <c r="G17" s="478"/>
      <c r="H17" s="479"/>
      <c r="I17" s="478">
        <f>SUMIF(F72:F103,A17,I72:I103)</f>
        <v>0</v>
      </c>
      <c r="J17" s="480"/>
    </row>
    <row r="18" spans="1:10" ht="23.25" customHeight="1" x14ac:dyDescent="0.25">
      <c r="A18" s="138" t="s">
        <v>26</v>
      </c>
      <c r="B18" s="38" t="s">
        <v>26</v>
      </c>
      <c r="C18" s="62"/>
      <c r="D18" s="63"/>
      <c r="E18" s="478"/>
      <c r="F18" s="479"/>
      <c r="G18" s="478"/>
      <c r="H18" s="479"/>
      <c r="I18" s="478">
        <f>SUMIF(F72:F103,A18,I72:I103)</f>
        <v>0</v>
      </c>
      <c r="J18" s="480"/>
    </row>
    <row r="19" spans="1:10" ht="23.25" customHeight="1" x14ac:dyDescent="0.25">
      <c r="A19" s="138" t="s">
        <v>144</v>
      </c>
      <c r="B19" s="38" t="s">
        <v>27</v>
      </c>
      <c r="C19" s="62"/>
      <c r="D19" s="63"/>
      <c r="E19" s="478"/>
      <c r="F19" s="479"/>
      <c r="G19" s="478"/>
      <c r="H19" s="479"/>
      <c r="I19" s="478">
        <f>SUMIF(F72:F103,A19,I72:I103)</f>
        <v>0</v>
      </c>
      <c r="J19" s="480"/>
    </row>
    <row r="20" spans="1:10" ht="23.25" customHeight="1" x14ac:dyDescent="0.25">
      <c r="A20" s="138" t="s">
        <v>145</v>
      </c>
      <c r="B20" s="38" t="s">
        <v>28</v>
      </c>
      <c r="C20" s="62"/>
      <c r="D20" s="63"/>
      <c r="E20" s="478"/>
      <c r="F20" s="479"/>
      <c r="G20" s="478"/>
      <c r="H20" s="479"/>
      <c r="I20" s="478">
        <f>SUMIF(F72:F103,A20,I72:I103)</f>
        <v>0</v>
      </c>
      <c r="J20" s="480"/>
    </row>
    <row r="21" spans="1:10" ht="23.25" customHeight="1" x14ac:dyDescent="0.25">
      <c r="A21" s="2"/>
      <c r="B21" s="48" t="s">
        <v>29</v>
      </c>
      <c r="C21" s="64"/>
      <c r="D21" s="65"/>
      <c r="E21" s="481"/>
      <c r="F21" s="505"/>
      <c r="G21" s="481"/>
      <c r="H21" s="505"/>
      <c r="I21" s="481">
        <f>SUM(I16:J20)</f>
        <v>0</v>
      </c>
      <c r="J21" s="482"/>
    </row>
    <row r="22" spans="1:10" ht="33" customHeight="1" x14ac:dyDescent="0.25">
      <c r="A22" s="2"/>
      <c r="B22" s="42" t="s">
        <v>33</v>
      </c>
      <c r="C22" s="62"/>
      <c r="D22" s="63"/>
      <c r="E22" s="66"/>
      <c r="F22" s="39"/>
      <c r="G22" s="33"/>
      <c r="H22" s="33"/>
      <c r="I22" s="33"/>
      <c r="J22" s="40"/>
    </row>
    <row r="23" spans="1:10" ht="23.25" customHeight="1" x14ac:dyDescent="0.25">
      <c r="A23" s="2">
        <f>ZakladDPHSni*SazbaDPH1/100</f>
        <v>0</v>
      </c>
      <c r="B23" s="38" t="s">
        <v>12</v>
      </c>
      <c r="C23" s="62"/>
      <c r="D23" s="63"/>
      <c r="E23" s="67">
        <v>12</v>
      </c>
      <c r="F23" s="39" t="s">
        <v>0</v>
      </c>
      <c r="G23" s="476">
        <f>ZakladDPHSniVypocet</f>
        <v>0</v>
      </c>
      <c r="H23" s="477"/>
      <c r="I23" s="477"/>
      <c r="J23" s="40" t="str">
        <f t="shared" ref="J23:J28" si="0">Mena</f>
        <v>CZK</v>
      </c>
    </row>
    <row r="24" spans="1:10" ht="23.25" customHeight="1" x14ac:dyDescent="0.25">
      <c r="A24" s="2">
        <f>(A23-INT(A23))*100</f>
        <v>0</v>
      </c>
      <c r="B24" s="38" t="s">
        <v>13</v>
      </c>
      <c r="C24" s="62"/>
      <c r="D24" s="63"/>
      <c r="E24" s="67">
        <f>SazbaDPH1</f>
        <v>12</v>
      </c>
      <c r="F24" s="39" t="s">
        <v>0</v>
      </c>
      <c r="G24" s="474">
        <f>A23</f>
        <v>0</v>
      </c>
      <c r="H24" s="475"/>
      <c r="I24" s="475"/>
      <c r="J24" s="40" t="str">
        <f t="shared" si="0"/>
        <v>CZK</v>
      </c>
    </row>
    <row r="25" spans="1:10" ht="23.25" customHeight="1" x14ac:dyDescent="0.25">
      <c r="A25" s="2">
        <f>ZakladDPHZakl*SazbaDPH2/100</f>
        <v>0</v>
      </c>
      <c r="B25" s="38" t="s">
        <v>14</v>
      </c>
      <c r="C25" s="62"/>
      <c r="D25" s="63"/>
      <c r="E25" s="67">
        <v>21</v>
      </c>
      <c r="F25" s="39" t="s">
        <v>0</v>
      </c>
      <c r="G25" s="476">
        <f>ZakladDPHZaklVypocet</f>
        <v>0</v>
      </c>
      <c r="H25" s="477"/>
      <c r="I25" s="477"/>
      <c r="J25" s="40" t="str">
        <f t="shared" si="0"/>
        <v>CZK</v>
      </c>
    </row>
    <row r="26" spans="1:10" ht="23.25" customHeight="1" x14ac:dyDescent="0.25">
      <c r="A26" s="2">
        <f>(A25-INT(A25))*100</f>
        <v>0</v>
      </c>
      <c r="B26" s="32" t="s">
        <v>15</v>
      </c>
      <c r="C26" s="68"/>
      <c r="D26" s="54"/>
      <c r="E26" s="69">
        <f>SazbaDPH2</f>
        <v>21</v>
      </c>
      <c r="F26" s="30" t="s">
        <v>0</v>
      </c>
      <c r="G26" s="492">
        <f>A25</f>
        <v>0</v>
      </c>
      <c r="H26" s="493"/>
      <c r="I26" s="493"/>
      <c r="J26" s="37" t="str">
        <f t="shared" si="0"/>
        <v>CZK</v>
      </c>
    </row>
    <row r="27" spans="1:10" ht="23.25" customHeight="1" thickBot="1" x14ac:dyDescent="0.3">
      <c r="A27" s="2">
        <f>ZakladDPHSni+DPHSni+ZakladDPHZakl+DPHZakl</f>
        <v>0</v>
      </c>
      <c r="B27" s="31" t="s">
        <v>4</v>
      </c>
      <c r="C27" s="70"/>
      <c r="D27" s="71"/>
      <c r="E27" s="70"/>
      <c r="F27" s="16"/>
      <c r="G27" s="494">
        <f>CenaCelkem-(ZakladDPHSni+DPHSni+ZakladDPHZakl+DPHZakl)</f>
        <v>0</v>
      </c>
      <c r="H27" s="494"/>
      <c r="I27" s="494"/>
      <c r="J27" s="41" t="str">
        <f t="shared" si="0"/>
        <v>CZK</v>
      </c>
    </row>
    <row r="28" spans="1:10" ht="17.399999999999999" thickBot="1" x14ac:dyDescent="0.3">
      <c r="A28" s="2"/>
      <c r="B28" s="111" t="s">
        <v>23</v>
      </c>
      <c r="C28" s="112"/>
      <c r="D28" s="112"/>
      <c r="E28" s="113"/>
      <c r="F28" s="114"/>
      <c r="G28" s="484">
        <f>ZakladDPHSniVypocet+ZakladDPHZaklVypocet</f>
        <v>0</v>
      </c>
      <c r="H28" s="484"/>
      <c r="I28" s="484"/>
      <c r="J28" s="115" t="str">
        <f t="shared" si="0"/>
        <v>CZK</v>
      </c>
    </row>
    <row r="29" spans="1:10" ht="27.75" customHeight="1" thickBot="1" x14ac:dyDescent="0.3">
      <c r="A29" s="2">
        <f>(A27-INT(A27))*100</f>
        <v>0</v>
      </c>
      <c r="B29" s="111" t="s">
        <v>35</v>
      </c>
      <c r="C29" s="116"/>
      <c r="D29" s="116"/>
      <c r="E29" s="116"/>
      <c r="F29" s="117"/>
      <c r="G29" s="483">
        <f>A27</f>
        <v>0</v>
      </c>
      <c r="H29" s="483"/>
      <c r="I29" s="483"/>
      <c r="J29" s="118" t="s">
        <v>83</v>
      </c>
    </row>
    <row r="30" spans="1:10" ht="12.75" customHeight="1" x14ac:dyDescent="0.25">
      <c r="A30" s="2"/>
      <c r="B30" s="2"/>
      <c r="J30" s="9"/>
    </row>
    <row r="31" spans="1:10" ht="30" customHeight="1" x14ac:dyDescent="0.25">
      <c r="A31" s="2"/>
      <c r="B31" s="2"/>
      <c r="J31" s="9"/>
    </row>
    <row r="32" spans="1:10" ht="18.75" customHeight="1" x14ac:dyDescent="0.25">
      <c r="A32" s="2"/>
      <c r="B32" s="17"/>
      <c r="C32" s="72" t="s">
        <v>11</v>
      </c>
      <c r="D32" s="73"/>
      <c r="E32" s="73"/>
      <c r="F32" s="15" t="s">
        <v>10</v>
      </c>
      <c r="G32" s="26"/>
      <c r="H32" s="27"/>
      <c r="I32" s="26"/>
      <c r="J32" s="9"/>
    </row>
    <row r="33" spans="1:10" ht="47.25" customHeight="1" x14ac:dyDescent="0.25">
      <c r="A33" s="2"/>
      <c r="B33" s="2"/>
      <c r="J33" s="9"/>
    </row>
    <row r="34" spans="1:10" s="21" customFormat="1" ht="18.75" customHeight="1" x14ac:dyDescent="0.25">
      <c r="A34" s="20"/>
      <c r="B34" s="20"/>
      <c r="C34" s="74"/>
      <c r="D34" s="485"/>
      <c r="E34" s="486"/>
      <c r="G34" s="487"/>
      <c r="H34" s="488"/>
      <c r="I34" s="488"/>
      <c r="J34" s="25"/>
    </row>
    <row r="35" spans="1:10" ht="12.75" customHeight="1" x14ac:dyDescent="0.25">
      <c r="A35" s="2"/>
      <c r="B35" s="2"/>
      <c r="D35" s="473" t="s">
        <v>2</v>
      </c>
      <c r="E35" s="473"/>
      <c r="H35" s="10" t="s">
        <v>3</v>
      </c>
      <c r="J35" s="9"/>
    </row>
    <row r="36" spans="1:10" ht="13.5" customHeight="1" thickBot="1" x14ac:dyDescent="0.3">
      <c r="A36" s="11"/>
      <c r="B36" s="11"/>
      <c r="C36" s="75"/>
      <c r="D36" s="75"/>
      <c r="E36" s="75"/>
      <c r="F36" s="12"/>
      <c r="G36" s="12"/>
      <c r="H36" s="12"/>
      <c r="I36" s="12"/>
      <c r="J36" s="13"/>
    </row>
    <row r="37" spans="1:10" ht="27" customHeight="1" x14ac:dyDescent="0.25">
      <c r="B37" s="88" t="s">
        <v>16</v>
      </c>
      <c r="C37" s="89"/>
      <c r="D37" s="89"/>
      <c r="E37" s="89"/>
      <c r="F37" s="90"/>
      <c r="G37" s="90"/>
      <c r="H37" s="90"/>
      <c r="I37" s="90"/>
      <c r="J37" s="91"/>
    </row>
    <row r="38" spans="1:10" ht="25.5" customHeight="1" x14ac:dyDescent="0.25">
      <c r="A38" s="87" t="s">
        <v>37</v>
      </c>
      <c r="B38" s="92" t="s">
        <v>17</v>
      </c>
      <c r="C38" s="93" t="s">
        <v>5</v>
      </c>
      <c r="D38" s="93"/>
      <c r="E38" s="93"/>
      <c r="F38" s="94" t="str">
        <f>B23</f>
        <v>Základ pro sníženou DPH</v>
      </c>
      <c r="G38" s="94" t="str">
        <f>B25</f>
        <v>Základ pro základní DPH</v>
      </c>
      <c r="H38" s="95" t="s">
        <v>18</v>
      </c>
      <c r="I38" s="95" t="s">
        <v>1</v>
      </c>
      <c r="J38" s="96" t="s">
        <v>0</v>
      </c>
    </row>
    <row r="39" spans="1:10" x14ac:dyDescent="0.25">
      <c r="A39" s="87">
        <v>1</v>
      </c>
      <c r="B39" s="97" t="s">
        <v>45</v>
      </c>
      <c r="C39" s="464"/>
      <c r="D39" s="464"/>
      <c r="E39" s="464"/>
      <c r="F39" s="98"/>
      <c r="G39" s="99"/>
      <c r="H39" s="100"/>
      <c r="I39" s="100"/>
      <c r="J39" s="101"/>
    </row>
    <row r="40" spans="1:10" ht="25.5" customHeight="1" x14ac:dyDescent="0.25">
      <c r="A40" s="87">
        <v>2</v>
      </c>
      <c r="B40" s="102"/>
      <c r="C40" s="468" t="s">
        <v>46</v>
      </c>
      <c r="D40" s="468"/>
      <c r="E40" s="468"/>
      <c r="F40" s="103">
        <f>ON!AE54</f>
        <v>0</v>
      </c>
      <c r="G40" s="104">
        <f>ON!AF54</f>
        <v>0</v>
      </c>
      <c r="H40" s="104">
        <f t="shared" ref="H40:H64" si="1">(F40*SazbaDPH1/100)+(G40*SazbaDPH2/100)</f>
        <v>0</v>
      </c>
      <c r="I40" s="104">
        <f>F40+G40+H40</f>
        <v>0</v>
      </c>
      <c r="J40" s="105" t="str">
        <f>IF(CenaCelkemVypocet=0,"",I40/CenaCelkemVypocet*100)</f>
        <v/>
      </c>
    </row>
    <row r="41" spans="1:10" ht="25.5" customHeight="1" x14ac:dyDescent="0.25">
      <c r="A41" s="87">
        <v>3</v>
      </c>
      <c r="B41" s="106" t="s">
        <v>47</v>
      </c>
      <c r="C41" s="464" t="s">
        <v>48</v>
      </c>
      <c r="D41" s="464"/>
      <c r="E41" s="464"/>
      <c r="F41" s="107">
        <f>ON!AE54</f>
        <v>0</v>
      </c>
      <c r="G41" s="100">
        <f>ON!AF54</f>
        <v>0</v>
      </c>
      <c r="H41" s="100">
        <f t="shared" si="1"/>
        <v>0</v>
      </c>
      <c r="I41" s="100">
        <f>F41+G41+H41</f>
        <v>0</v>
      </c>
      <c r="J41" s="101" t="str">
        <f>IF(CenaCelkemVypocet=0,"",I41/CenaCelkemVypocet*100)</f>
        <v/>
      </c>
    </row>
    <row r="42" spans="1:10" ht="25.5" customHeight="1" x14ac:dyDescent="0.25">
      <c r="A42" s="87">
        <v>2</v>
      </c>
      <c r="B42" s="102"/>
      <c r="C42" s="468" t="s">
        <v>49</v>
      </c>
      <c r="D42" s="468"/>
      <c r="E42" s="468"/>
      <c r="F42" s="103"/>
      <c r="G42" s="104"/>
      <c r="H42" s="104"/>
      <c r="I42" s="104"/>
      <c r="J42" s="105"/>
    </row>
    <row r="43" spans="1:10" ht="25.5" customHeight="1" x14ac:dyDescent="0.25">
      <c r="A43" s="87">
        <v>2</v>
      </c>
      <c r="B43" s="102" t="s">
        <v>50</v>
      </c>
      <c r="C43" s="468" t="s">
        <v>51</v>
      </c>
      <c r="D43" s="468"/>
      <c r="E43" s="468"/>
      <c r="F43" s="103">
        <f>'SO 04.07'!AE58</f>
        <v>0</v>
      </c>
      <c r="G43" s="104">
        <f>'SO 04.07'!AF58</f>
        <v>0</v>
      </c>
      <c r="H43" s="104">
        <f t="shared" si="1"/>
        <v>0</v>
      </c>
      <c r="I43" s="104">
        <f t="shared" ref="I43:I59" si="2">F43+G43+H43</f>
        <v>0</v>
      </c>
      <c r="J43" s="105" t="str">
        <f t="shared" ref="J43:J59" si="3">IF(CenaCelkemVypocet=0,"",I43/CenaCelkemVypocet*100)</f>
        <v/>
      </c>
    </row>
    <row r="44" spans="1:10" ht="25.5" customHeight="1" x14ac:dyDescent="0.25">
      <c r="A44" s="87">
        <v>3</v>
      </c>
      <c r="B44" s="106" t="s">
        <v>52</v>
      </c>
      <c r="C44" s="464" t="s">
        <v>51</v>
      </c>
      <c r="D44" s="464"/>
      <c r="E44" s="464"/>
      <c r="F44" s="107">
        <f>'SO 04.07'!AE58</f>
        <v>0</v>
      </c>
      <c r="G44" s="100">
        <f>'SO 04.07'!AF58</f>
        <v>0</v>
      </c>
      <c r="H44" s="100">
        <f t="shared" si="1"/>
        <v>0</v>
      </c>
      <c r="I44" s="100">
        <f t="shared" si="2"/>
        <v>0</v>
      </c>
      <c r="J44" s="101" t="str">
        <f t="shared" si="3"/>
        <v/>
      </c>
    </row>
    <row r="45" spans="1:10" ht="25.5" customHeight="1" x14ac:dyDescent="0.25">
      <c r="A45" s="87">
        <v>2</v>
      </c>
      <c r="B45" s="102" t="s">
        <v>53</v>
      </c>
      <c r="C45" s="468" t="s">
        <v>54</v>
      </c>
      <c r="D45" s="468"/>
      <c r="E45" s="468"/>
      <c r="F45" s="103">
        <f>'SO 04.08'!AE24</f>
        <v>0</v>
      </c>
      <c r="G45" s="104">
        <f>'SO 04.08'!AF24</f>
        <v>0</v>
      </c>
      <c r="H45" s="104">
        <f t="shared" si="1"/>
        <v>0</v>
      </c>
      <c r="I45" s="104">
        <f t="shared" si="2"/>
        <v>0</v>
      </c>
      <c r="J45" s="105" t="str">
        <f t="shared" si="3"/>
        <v/>
      </c>
    </row>
    <row r="46" spans="1:10" ht="25.5" customHeight="1" x14ac:dyDescent="0.25">
      <c r="A46" s="87">
        <v>3</v>
      </c>
      <c r="B46" s="106" t="s">
        <v>55</v>
      </c>
      <c r="C46" s="464" t="s">
        <v>54</v>
      </c>
      <c r="D46" s="464"/>
      <c r="E46" s="464"/>
      <c r="F46" s="107">
        <f>'SO 04.08'!AE24</f>
        <v>0</v>
      </c>
      <c r="G46" s="100">
        <f>'SO 04.08'!AF24</f>
        <v>0</v>
      </c>
      <c r="H46" s="100">
        <f t="shared" si="1"/>
        <v>0</v>
      </c>
      <c r="I46" s="100">
        <f t="shared" si="2"/>
        <v>0</v>
      </c>
      <c r="J46" s="101" t="str">
        <f t="shared" si="3"/>
        <v/>
      </c>
    </row>
    <row r="47" spans="1:10" ht="25.5" customHeight="1" x14ac:dyDescent="0.25">
      <c r="A47" s="87">
        <v>2</v>
      </c>
      <c r="B47" s="102" t="s">
        <v>56</v>
      </c>
      <c r="C47" s="468" t="s">
        <v>57</v>
      </c>
      <c r="D47" s="468"/>
      <c r="E47" s="468"/>
      <c r="F47" s="103">
        <f>'SO 04.09'!AE233</f>
        <v>0</v>
      </c>
      <c r="G47" s="104">
        <f>'SO 04.09'!AF233</f>
        <v>0</v>
      </c>
      <c r="H47" s="104">
        <f t="shared" si="1"/>
        <v>0</v>
      </c>
      <c r="I47" s="104">
        <f t="shared" si="2"/>
        <v>0</v>
      </c>
      <c r="J47" s="105" t="str">
        <f t="shared" si="3"/>
        <v/>
      </c>
    </row>
    <row r="48" spans="1:10" ht="25.5" customHeight="1" x14ac:dyDescent="0.25">
      <c r="A48" s="87">
        <v>3</v>
      </c>
      <c r="B48" s="106" t="s">
        <v>58</v>
      </c>
      <c r="C48" s="464" t="s">
        <v>57</v>
      </c>
      <c r="D48" s="464"/>
      <c r="E48" s="464"/>
      <c r="F48" s="107">
        <f>'SO 04.09'!AE233</f>
        <v>0</v>
      </c>
      <c r="G48" s="100">
        <f>'SO 04.09'!AF233</f>
        <v>0</v>
      </c>
      <c r="H48" s="100">
        <f t="shared" si="1"/>
        <v>0</v>
      </c>
      <c r="I48" s="100">
        <f t="shared" si="2"/>
        <v>0</v>
      </c>
      <c r="J48" s="101" t="str">
        <f t="shared" si="3"/>
        <v/>
      </c>
    </row>
    <row r="49" spans="1:10" ht="25.5" customHeight="1" x14ac:dyDescent="0.25">
      <c r="A49" s="87">
        <v>2</v>
      </c>
      <c r="B49" s="102" t="s">
        <v>59</v>
      </c>
      <c r="C49" s="468" t="s">
        <v>60</v>
      </c>
      <c r="D49" s="468"/>
      <c r="E49" s="468"/>
      <c r="F49" s="103">
        <f>'SO 04.12'!AE99</f>
        <v>0</v>
      </c>
      <c r="G49" s="104">
        <f>'SO 04.12'!AF99</f>
        <v>0</v>
      </c>
      <c r="H49" s="104">
        <f t="shared" si="1"/>
        <v>0</v>
      </c>
      <c r="I49" s="104">
        <f t="shared" si="2"/>
        <v>0</v>
      </c>
      <c r="J49" s="105" t="str">
        <f t="shared" si="3"/>
        <v/>
      </c>
    </row>
    <row r="50" spans="1:10" ht="25.5" customHeight="1" x14ac:dyDescent="0.25">
      <c r="A50" s="87">
        <v>3</v>
      </c>
      <c r="B50" s="106" t="s">
        <v>59</v>
      </c>
      <c r="C50" s="464" t="s">
        <v>60</v>
      </c>
      <c r="D50" s="464"/>
      <c r="E50" s="464"/>
      <c r="F50" s="107">
        <f>'SO 04.12'!AE99</f>
        <v>0</v>
      </c>
      <c r="G50" s="100">
        <f>'SO 04.12'!AF99</f>
        <v>0</v>
      </c>
      <c r="H50" s="100">
        <f t="shared" si="1"/>
        <v>0</v>
      </c>
      <c r="I50" s="100">
        <f t="shared" si="2"/>
        <v>0</v>
      </c>
      <c r="J50" s="101" t="str">
        <f t="shared" si="3"/>
        <v/>
      </c>
    </row>
    <row r="51" spans="1:10" ht="25.5" customHeight="1" x14ac:dyDescent="0.25">
      <c r="A51" s="87">
        <v>2</v>
      </c>
      <c r="B51" s="102" t="s">
        <v>61</v>
      </c>
      <c r="C51" s="468" t="s">
        <v>62</v>
      </c>
      <c r="D51" s="468"/>
      <c r="E51" s="468"/>
      <c r="F51" s="103">
        <f>'SO 05.3_0'!AE115+'SO 05.3_1'!AE350+'SO 05.3_2'!AE66+'SO 05.3_3'!AE72+'SO 05.3_4'!AE243+'SO 05.3_5'!AE143</f>
        <v>0</v>
      </c>
      <c r="G51" s="104">
        <f>'SO 05.3_0'!AF115+'SO 05.3_1'!AF350+'SO 05.3_2'!AF66+'SO 05.3_3'!AF72+'SO 05.3_4'!AF243+'SO 05.3_5'!AF143</f>
        <v>0</v>
      </c>
      <c r="H51" s="104">
        <f t="shared" si="1"/>
        <v>0</v>
      </c>
      <c r="I51" s="104">
        <f t="shared" si="2"/>
        <v>0</v>
      </c>
      <c r="J51" s="105" t="str">
        <f t="shared" si="3"/>
        <v/>
      </c>
    </row>
    <row r="52" spans="1:10" ht="25.5" customHeight="1" x14ac:dyDescent="0.25">
      <c r="A52" s="87">
        <v>3</v>
      </c>
      <c r="B52" s="106" t="s">
        <v>63</v>
      </c>
      <c r="C52" s="464" t="s">
        <v>64</v>
      </c>
      <c r="D52" s="464"/>
      <c r="E52" s="464"/>
      <c r="F52" s="107">
        <f>'SO 05.3_0'!AE115</f>
        <v>0</v>
      </c>
      <c r="G52" s="100">
        <f>'SO 05.3_0'!AF115</f>
        <v>0</v>
      </c>
      <c r="H52" s="100">
        <f t="shared" si="1"/>
        <v>0</v>
      </c>
      <c r="I52" s="100">
        <f t="shared" si="2"/>
        <v>0</v>
      </c>
      <c r="J52" s="101" t="str">
        <f t="shared" si="3"/>
        <v/>
      </c>
    </row>
    <row r="53" spans="1:10" ht="25.5" customHeight="1" x14ac:dyDescent="0.25">
      <c r="A53" s="87">
        <v>3</v>
      </c>
      <c r="B53" s="106" t="s">
        <v>65</v>
      </c>
      <c r="C53" s="464" t="s">
        <v>66</v>
      </c>
      <c r="D53" s="464"/>
      <c r="E53" s="464"/>
      <c r="F53" s="107">
        <f>'SO 05.3_1'!AE350</f>
        <v>0</v>
      </c>
      <c r="G53" s="100">
        <f>'SO 05.3_1'!AF350</f>
        <v>0</v>
      </c>
      <c r="H53" s="100">
        <f t="shared" si="1"/>
        <v>0</v>
      </c>
      <c r="I53" s="100">
        <f t="shared" si="2"/>
        <v>0</v>
      </c>
      <c r="J53" s="101" t="str">
        <f t="shared" si="3"/>
        <v/>
      </c>
    </row>
    <row r="54" spans="1:10" ht="25.5" customHeight="1" x14ac:dyDescent="0.25">
      <c r="A54" s="87">
        <v>3</v>
      </c>
      <c r="B54" s="106" t="s">
        <v>67</v>
      </c>
      <c r="C54" s="464" t="s">
        <v>68</v>
      </c>
      <c r="D54" s="464"/>
      <c r="E54" s="464"/>
      <c r="F54" s="107">
        <f>'SO 05.3_2'!AE66</f>
        <v>0</v>
      </c>
      <c r="G54" s="100">
        <f>'SO 05.3_2'!AF66</f>
        <v>0</v>
      </c>
      <c r="H54" s="100">
        <f t="shared" si="1"/>
        <v>0</v>
      </c>
      <c r="I54" s="100">
        <f t="shared" si="2"/>
        <v>0</v>
      </c>
      <c r="J54" s="101" t="str">
        <f t="shared" si="3"/>
        <v/>
      </c>
    </row>
    <row r="55" spans="1:10" ht="25.5" customHeight="1" x14ac:dyDescent="0.25">
      <c r="A55" s="87">
        <v>3</v>
      </c>
      <c r="B55" s="106" t="s">
        <v>69</v>
      </c>
      <c r="C55" s="464" t="s">
        <v>70</v>
      </c>
      <c r="D55" s="464"/>
      <c r="E55" s="464"/>
      <c r="F55" s="107">
        <f>'SO 05.3_3'!AE72</f>
        <v>0</v>
      </c>
      <c r="G55" s="100">
        <f>'SO 05.3_3'!AF72</f>
        <v>0</v>
      </c>
      <c r="H55" s="100">
        <f t="shared" si="1"/>
        <v>0</v>
      </c>
      <c r="I55" s="100">
        <f t="shared" si="2"/>
        <v>0</v>
      </c>
      <c r="J55" s="101" t="str">
        <f t="shared" si="3"/>
        <v/>
      </c>
    </row>
    <row r="56" spans="1:10" ht="25.5" customHeight="1" x14ac:dyDescent="0.25">
      <c r="A56" s="87">
        <v>3</v>
      </c>
      <c r="B56" s="106" t="s">
        <v>71</v>
      </c>
      <c r="C56" s="464" t="s">
        <v>72</v>
      </c>
      <c r="D56" s="464"/>
      <c r="E56" s="464"/>
      <c r="F56" s="107">
        <f>'SO 05.3_4'!AE243</f>
        <v>0</v>
      </c>
      <c r="G56" s="100">
        <f>'SO 05.3_4'!AF243</f>
        <v>0</v>
      </c>
      <c r="H56" s="100">
        <f t="shared" si="1"/>
        <v>0</v>
      </c>
      <c r="I56" s="100">
        <f t="shared" si="2"/>
        <v>0</v>
      </c>
      <c r="J56" s="101" t="str">
        <f t="shared" si="3"/>
        <v/>
      </c>
    </row>
    <row r="57" spans="1:10" ht="25.5" customHeight="1" x14ac:dyDescent="0.25">
      <c r="A57" s="87">
        <v>3</v>
      </c>
      <c r="B57" s="106" t="s">
        <v>73</v>
      </c>
      <c r="C57" s="464" t="s">
        <v>74</v>
      </c>
      <c r="D57" s="464"/>
      <c r="E57" s="464"/>
      <c r="F57" s="107">
        <f>'SO 05.3_5'!AE143</f>
        <v>0</v>
      </c>
      <c r="G57" s="100">
        <f>'SO 05.3_5'!AF143</f>
        <v>0</v>
      </c>
      <c r="H57" s="100">
        <f t="shared" si="1"/>
        <v>0</v>
      </c>
      <c r="I57" s="100">
        <f t="shared" si="2"/>
        <v>0</v>
      </c>
      <c r="J57" s="101" t="str">
        <f t="shared" si="3"/>
        <v/>
      </c>
    </row>
    <row r="58" spans="1:10" ht="25.5" customHeight="1" x14ac:dyDescent="0.25">
      <c r="A58" s="87">
        <v>2</v>
      </c>
      <c r="B58" s="102" t="s">
        <v>75</v>
      </c>
      <c r="C58" s="468" t="s">
        <v>76</v>
      </c>
      <c r="D58" s="468"/>
      <c r="E58" s="468"/>
      <c r="F58" s="103">
        <f>'SO 07.5'!AE249</f>
        <v>0</v>
      </c>
      <c r="G58" s="104">
        <f>'SO 07.5'!AF249</f>
        <v>0</v>
      </c>
      <c r="H58" s="104">
        <f t="shared" si="1"/>
        <v>0</v>
      </c>
      <c r="I58" s="104">
        <f t="shared" si="2"/>
        <v>0</v>
      </c>
      <c r="J58" s="105" t="str">
        <f t="shared" si="3"/>
        <v/>
      </c>
    </row>
    <row r="59" spans="1:10" ht="25.5" customHeight="1" x14ac:dyDescent="0.25">
      <c r="A59" s="87">
        <v>3</v>
      </c>
      <c r="B59" s="106" t="s">
        <v>75</v>
      </c>
      <c r="C59" s="464" t="s">
        <v>76</v>
      </c>
      <c r="D59" s="464"/>
      <c r="E59" s="464"/>
      <c r="F59" s="107">
        <f>'SO 07.5'!AE249</f>
        <v>0</v>
      </c>
      <c r="G59" s="100">
        <f>'SO 07.5'!AF249</f>
        <v>0</v>
      </c>
      <c r="H59" s="100">
        <f t="shared" si="1"/>
        <v>0</v>
      </c>
      <c r="I59" s="100">
        <f t="shared" si="2"/>
        <v>0</v>
      </c>
      <c r="J59" s="101" t="str">
        <f t="shared" si="3"/>
        <v/>
      </c>
    </row>
    <row r="60" spans="1:10" ht="25.5" customHeight="1" x14ac:dyDescent="0.25">
      <c r="A60" s="87">
        <v>2</v>
      </c>
      <c r="B60" s="102"/>
      <c r="C60" s="468" t="s">
        <v>77</v>
      </c>
      <c r="D60" s="468"/>
      <c r="E60" s="468"/>
      <c r="F60" s="103"/>
      <c r="G60" s="104"/>
      <c r="H60" s="104"/>
      <c r="I60" s="104"/>
      <c r="J60" s="105"/>
    </row>
    <row r="61" spans="1:10" ht="25.5" customHeight="1" x14ac:dyDescent="0.25">
      <c r="A61" s="87">
        <v>2</v>
      </c>
      <c r="B61" s="102" t="s">
        <v>78</v>
      </c>
      <c r="C61" s="468" t="s">
        <v>79</v>
      </c>
      <c r="D61" s="468"/>
      <c r="E61" s="468"/>
      <c r="F61" s="103">
        <f>F62</f>
        <v>0</v>
      </c>
      <c r="G61" s="104">
        <f>G62</f>
        <v>0</v>
      </c>
      <c r="H61" s="104">
        <f t="shared" si="1"/>
        <v>0</v>
      </c>
      <c r="I61" s="104">
        <f t="shared" ref="I61:I64" si="4">F61+G61+H61</f>
        <v>0</v>
      </c>
      <c r="J61" s="105" t="str">
        <f>IF(CenaCelkemVypocet=0,"",I61/CenaCelkemVypocet*100)</f>
        <v/>
      </c>
    </row>
    <row r="62" spans="1:10" ht="25.5" customHeight="1" x14ac:dyDescent="0.25">
      <c r="A62" s="87">
        <v>3</v>
      </c>
      <c r="B62" s="106" t="s">
        <v>78</v>
      </c>
      <c r="C62" s="464" t="s">
        <v>79</v>
      </c>
      <c r="D62" s="464"/>
      <c r="E62" s="464"/>
      <c r="F62" s="107">
        <v>0</v>
      </c>
      <c r="G62" s="100">
        <f>'PS 04 Rekapitulace'!C10</f>
        <v>0</v>
      </c>
      <c r="H62" s="100">
        <f t="shared" si="1"/>
        <v>0</v>
      </c>
      <c r="I62" s="100">
        <f t="shared" si="4"/>
        <v>0</v>
      </c>
      <c r="J62" s="101" t="str">
        <f>IF(CenaCelkemVypocet=0,"",I62/CenaCelkemVypocet*100)</f>
        <v/>
      </c>
    </row>
    <row r="63" spans="1:10" ht="25.5" customHeight="1" x14ac:dyDescent="0.25">
      <c r="A63" s="87">
        <v>2</v>
      </c>
      <c r="B63" s="102" t="s">
        <v>1868</v>
      </c>
      <c r="C63" s="468" t="s">
        <v>1867</v>
      </c>
      <c r="D63" s="468"/>
      <c r="E63" s="468"/>
      <c r="F63" s="103">
        <f>F64</f>
        <v>0</v>
      </c>
      <c r="G63" s="104">
        <f>G64</f>
        <v>0</v>
      </c>
      <c r="H63" s="104">
        <f t="shared" si="1"/>
        <v>0</v>
      </c>
      <c r="I63" s="104">
        <f t="shared" si="4"/>
        <v>0</v>
      </c>
      <c r="J63" s="105" t="str">
        <f>IF(CenaCelkemVypocet=0,"",I63/CenaCelkemVypocet*100)</f>
        <v/>
      </c>
    </row>
    <row r="64" spans="1:10" ht="25.5" customHeight="1" x14ac:dyDescent="0.25">
      <c r="A64" s="87">
        <v>3</v>
      </c>
      <c r="B64" s="106" t="s">
        <v>1868</v>
      </c>
      <c r="C64" s="464" t="s">
        <v>1867</v>
      </c>
      <c r="D64" s="464"/>
      <c r="E64" s="464"/>
      <c r="F64" s="107">
        <v>0</v>
      </c>
      <c r="G64" s="100">
        <f>'PS05+06-elektro+MAR a ASŘTP'!I180</f>
        <v>0</v>
      </c>
      <c r="H64" s="100">
        <f t="shared" si="1"/>
        <v>0</v>
      </c>
      <c r="I64" s="100">
        <f t="shared" si="4"/>
        <v>0</v>
      </c>
      <c r="J64" s="101" t="str">
        <f>IF(CenaCelkemVypocet=0,"",I64/CenaCelkemVypocet*100)</f>
        <v/>
      </c>
    </row>
    <row r="65" spans="1:10" ht="25.5" customHeight="1" x14ac:dyDescent="0.25">
      <c r="A65" s="87"/>
      <c r="B65" s="465" t="s">
        <v>82</v>
      </c>
      <c r="C65" s="466"/>
      <c r="D65" s="466"/>
      <c r="E65" s="467"/>
      <c r="F65" s="108">
        <f>SUM(F40:F64)/2</f>
        <v>0</v>
      </c>
      <c r="G65" s="109">
        <f>SUM(G40:G64)/2</f>
        <v>0</v>
      </c>
      <c r="H65" s="109">
        <f>SUM(H40:H64)/2</f>
        <v>0</v>
      </c>
      <c r="I65" s="109">
        <f>SUM(I40:I64)/2</f>
        <v>0</v>
      </c>
      <c r="J65" s="110">
        <f>SUM(J40:J64)/2</f>
        <v>0</v>
      </c>
    </row>
    <row r="69" spans="1:10" ht="15.6" x14ac:dyDescent="0.3">
      <c r="B69" s="119" t="s">
        <v>84</v>
      </c>
    </row>
    <row r="71" spans="1:10" ht="25.5" customHeight="1" x14ac:dyDescent="0.25">
      <c r="A71" s="121"/>
      <c r="B71" s="124" t="s">
        <v>17</v>
      </c>
      <c r="C71" s="124" t="s">
        <v>5</v>
      </c>
      <c r="D71" s="125"/>
      <c r="E71" s="125"/>
      <c r="F71" s="126" t="s">
        <v>85</v>
      </c>
      <c r="G71" s="126"/>
      <c r="H71" s="126"/>
      <c r="I71" s="126" t="s">
        <v>29</v>
      </c>
      <c r="J71" s="126" t="s">
        <v>0</v>
      </c>
    </row>
    <row r="72" spans="1:10" x14ac:dyDescent="0.25">
      <c r="A72" s="122"/>
      <c r="B72" s="127" t="s">
        <v>86</v>
      </c>
      <c r="C72" s="462" t="s">
        <v>46</v>
      </c>
      <c r="D72" s="463"/>
      <c r="E72" s="463"/>
      <c r="F72" s="134" t="s">
        <v>24</v>
      </c>
      <c r="G72" s="135"/>
      <c r="H72" s="135"/>
      <c r="I72" s="135">
        <f>ON!G8</f>
        <v>0</v>
      </c>
      <c r="J72" s="131" t="str">
        <f>IF(I104=0,"",I72/I104*100)</f>
        <v/>
      </c>
    </row>
    <row r="73" spans="1:10" x14ac:dyDescent="0.25">
      <c r="A73" s="122"/>
      <c r="B73" s="127" t="s">
        <v>87</v>
      </c>
      <c r="C73" s="462" t="s">
        <v>88</v>
      </c>
      <c r="D73" s="463"/>
      <c r="E73" s="463"/>
      <c r="F73" s="134" t="s">
        <v>24</v>
      </c>
      <c r="G73" s="135"/>
      <c r="H73" s="135"/>
      <c r="I73" s="135">
        <f>'SO 04.09'!G8+'SO 04.12'!G8+'SO 05.3_0'!G8+'SO 05.3_1'!G8+'SO 05.3_2'!G8+'SO 05.3_3'!G8+'SO 05.3_4'!G8+'SO 05.3_5'!G8+'SO 07.5'!G8</f>
        <v>0</v>
      </c>
      <c r="J73" s="131" t="str">
        <f>IF(I104=0,"",I73/I104*100)</f>
        <v/>
      </c>
    </row>
    <row r="74" spans="1:10" x14ac:dyDescent="0.25">
      <c r="A74" s="122"/>
      <c r="B74" s="127" t="s">
        <v>89</v>
      </c>
      <c r="C74" s="462" t="s">
        <v>90</v>
      </c>
      <c r="D74" s="463"/>
      <c r="E74" s="463"/>
      <c r="F74" s="134" t="s">
        <v>24</v>
      </c>
      <c r="G74" s="135"/>
      <c r="H74" s="135"/>
      <c r="I74" s="135">
        <f>'SO 04.07'!G8+'SO 04.08'!G8+'SO 04.09'!G95+'SO 05.3_0'!G96+'SO 05.3_4'!G78+'SO 05.3_5'!G28+'SO 07.5'!G100</f>
        <v>0</v>
      </c>
      <c r="J74" s="131" t="str">
        <f>IF(I104=0,"",I74/I104*100)</f>
        <v/>
      </c>
    </row>
    <row r="75" spans="1:10" x14ac:dyDescent="0.25">
      <c r="A75" s="122"/>
      <c r="B75" s="127" t="s">
        <v>91</v>
      </c>
      <c r="C75" s="462" t="s">
        <v>92</v>
      </c>
      <c r="D75" s="463"/>
      <c r="E75" s="463"/>
      <c r="F75" s="134" t="s">
        <v>24</v>
      </c>
      <c r="G75" s="135"/>
      <c r="H75" s="135"/>
      <c r="I75" s="135">
        <f>'SO 04.09'!G97+'SO 04.12'!G36+'SO 05.3_1'!G195+'SO 05.3_2'!G36+'SO 05.3_5'!G33</f>
        <v>0</v>
      </c>
      <c r="J75" s="131" t="str">
        <f>IF(I104=0,"",I75/I104*100)</f>
        <v/>
      </c>
    </row>
    <row r="76" spans="1:10" x14ac:dyDescent="0.25">
      <c r="A76" s="122"/>
      <c r="B76" s="127" t="s">
        <v>93</v>
      </c>
      <c r="C76" s="462" t="s">
        <v>94</v>
      </c>
      <c r="D76" s="463"/>
      <c r="E76" s="463"/>
      <c r="F76" s="134" t="s">
        <v>24</v>
      </c>
      <c r="G76" s="135"/>
      <c r="H76" s="135"/>
      <c r="I76" s="135">
        <f>'SO 04.07'!G10+'SO 05.3_1'!G201+'SO 07.5'!G108</f>
        <v>0</v>
      </c>
      <c r="J76" s="131" t="str">
        <f>IF(I104=0,"",I76/I104*100)</f>
        <v/>
      </c>
    </row>
    <row r="77" spans="1:10" x14ac:dyDescent="0.25">
      <c r="A77" s="122"/>
      <c r="B77" s="127" t="s">
        <v>95</v>
      </c>
      <c r="C77" s="462" t="s">
        <v>96</v>
      </c>
      <c r="D77" s="463"/>
      <c r="E77" s="463"/>
      <c r="F77" s="134" t="s">
        <v>24</v>
      </c>
      <c r="G77" s="135"/>
      <c r="H77" s="135"/>
      <c r="I77" s="135">
        <f>'SO 04.09'!G135+'SO 05.3_1'!G204+'SO 05.3_2'!G42+'SO 05.3_3'!G38+'SO 05.3_4'!G86+'SO 05.3_5'!G39+'SO 07.5'!G115</f>
        <v>0</v>
      </c>
      <c r="J77" s="131" t="str">
        <f>IF(I104=0,"",I77/I104*100)</f>
        <v/>
      </c>
    </row>
    <row r="78" spans="1:10" x14ac:dyDescent="0.25">
      <c r="A78" s="122"/>
      <c r="B78" s="127" t="s">
        <v>97</v>
      </c>
      <c r="C78" s="462" t="s">
        <v>98</v>
      </c>
      <c r="D78" s="463"/>
      <c r="E78" s="463"/>
      <c r="F78" s="134" t="s">
        <v>24</v>
      </c>
      <c r="G78" s="135"/>
      <c r="H78" s="135"/>
      <c r="I78" s="135">
        <f>'SO 04.09'!G144+'SO 04.12'!G80+'SO 05.3_0'!G100+'SO 05.3_1'!G226+'SO 05.3_4'!G99+'SO 05.3_5'!G46+'SO 07.5'!G121</f>
        <v>0</v>
      </c>
      <c r="J78" s="131" t="str">
        <f>IF(I104=0,"",I78/I104*100)</f>
        <v/>
      </c>
    </row>
    <row r="79" spans="1:10" x14ac:dyDescent="0.25">
      <c r="A79" s="122"/>
      <c r="B79" s="127" t="s">
        <v>99</v>
      </c>
      <c r="C79" s="462" t="s">
        <v>100</v>
      </c>
      <c r="D79" s="463"/>
      <c r="E79" s="463"/>
      <c r="F79" s="134" t="s">
        <v>24</v>
      </c>
      <c r="G79" s="135"/>
      <c r="H79" s="135"/>
      <c r="I79" s="135">
        <f>'SO 07.5'!G165</f>
        <v>0</v>
      </c>
      <c r="J79" s="131" t="str">
        <f>IF(I104=0,"",I79/I104*100)</f>
        <v/>
      </c>
    </row>
    <row r="80" spans="1:10" x14ac:dyDescent="0.25">
      <c r="A80" s="122"/>
      <c r="B80" s="127" t="s">
        <v>101</v>
      </c>
      <c r="C80" s="462" t="s">
        <v>102</v>
      </c>
      <c r="D80" s="463"/>
      <c r="E80" s="463"/>
      <c r="F80" s="134" t="s">
        <v>24</v>
      </c>
      <c r="G80" s="135"/>
      <c r="H80" s="135"/>
      <c r="I80" s="135">
        <f>'SO 04.07'!G14+'SO 04.09'!G160+'SO 07.5'!G174</f>
        <v>0</v>
      </c>
      <c r="J80" s="131" t="str">
        <f>IF(I104=0,"",I80/I104*100)</f>
        <v/>
      </c>
    </row>
    <row r="81" spans="1:10" x14ac:dyDescent="0.25">
      <c r="A81" s="122"/>
      <c r="B81" s="127" t="s">
        <v>103</v>
      </c>
      <c r="C81" s="462" t="s">
        <v>104</v>
      </c>
      <c r="D81" s="463"/>
      <c r="E81" s="463"/>
      <c r="F81" s="134" t="s">
        <v>24</v>
      </c>
      <c r="G81" s="135"/>
      <c r="H81" s="135"/>
      <c r="I81" s="135">
        <f>'SO 05.3_1'!G249+'SO 05.3_2'!G46+'SO 05.3_5'!G49</f>
        <v>0</v>
      </c>
      <c r="J81" s="131" t="str">
        <f>IF(I104=0,"",I81/I104*100)</f>
        <v/>
      </c>
    </row>
    <row r="82" spans="1:10" x14ac:dyDescent="0.25">
      <c r="A82" s="122"/>
      <c r="B82" s="127" t="s">
        <v>105</v>
      </c>
      <c r="C82" s="462" t="s">
        <v>106</v>
      </c>
      <c r="D82" s="463"/>
      <c r="E82" s="463"/>
      <c r="F82" s="134" t="s">
        <v>24</v>
      </c>
      <c r="G82" s="135"/>
      <c r="H82" s="135"/>
      <c r="I82" s="135">
        <f>'SO 05.3_4'!G118</f>
        <v>0</v>
      </c>
      <c r="J82" s="131" t="str">
        <f>IF(I104=0,"",I82/I104*100)</f>
        <v/>
      </c>
    </row>
    <row r="83" spans="1:10" x14ac:dyDescent="0.25">
      <c r="A83" s="122"/>
      <c r="B83" s="127" t="s">
        <v>107</v>
      </c>
      <c r="C83" s="462" t="s">
        <v>108</v>
      </c>
      <c r="D83" s="463"/>
      <c r="E83" s="463"/>
      <c r="F83" s="134" t="s">
        <v>24</v>
      </c>
      <c r="G83" s="135"/>
      <c r="H83" s="135"/>
      <c r="I83" s="135">
        <f>'SO 04.09'!G165+'SO 05.3_1'!G262+'SO 05.3_2'!G55+'SO 05.3_4'!G126+'SO 05.3_5'!G67</f>
        <v>0</v>
      </c>
      <c r="J83" s="131" t="str">
        <f>IF(I104=0,"",I83/I104*100)</f>
        <v/>
      </c>
    </row>
    <row r="84" spans="1:10" x14ac:dyDescent="0.25">
      <c r="A84" s="122"/>
      <c r="B84" s="127" t="s">
        <v>109</v>
      </c>
      <c r="C84" s="462" t="s">
        <v>110</v>
      </c>
      <c r="D84" s="463"/>
      <c r="E84" s="463"/>
      <c r="F84" s="134" t="s">
        <v>24</v>
      </c>
      <c r="G84" s="135"/>
      <c r="H84" s="135"/>
      <c r="I84" s="135">
        <f>'SO 04.09'!G179+'SO 04.12'!G86+'SO 05.3_0'!G104+'SO 05.3_1'!G266+'SO 05.3_4'!G144+'SO 07.5'!G184</f>
        <v>0</v>
      </c>
      <c r="J84" s="131" t="str">
        <f>IF(I104=0,"",I84/I104*100)</f>
        <v/>
      </c>
    </row>
    <row r="85" spans="1:10" x14ac:dyDescent="0.25">
      <c r="A85" s="122"/>
      <c r="B85" s="127" t="s">
        <v>111</v>
      </c>
      <c r="C85" s="462" t="s">
        <v>112</v>
      </c>
      <c r="D85" s="463"/>
      <c r="E85" s="463"/>
      <c r="F85" s="134" t="s">
        <v>24</v>
      </c>
      <c r="G85" s="135"/>
      <c r="H85" s="135"/>
      <c r="I85" s="135">
        <f>'SO 04.07'!G23+'SO 04.08'!G10+'SO 04.09'!G184+'SO 05.3_1'!G270+'SO 05.3_4'!G148+'SO 05.3_5'!G78+'SO 07.5'!G197</f>
        <v>0</v>
      </c>
      <c r="J85" s="131" t="str">
        <f>IF(I104=0,"",I85/I104*100)</f>
        <v/>
      </c>
    </row>
    <row r="86" spans="1:10" x14ac:dyDescent="0.25">
      <c r="A86" s="122"/>
      <c r="B86" s="127" t="s">
        <v>113</v>
      </c>
      <c r="C86" s="462" t="s">
        <v>114</v>
      </c>
      <c r="D86" s="463"/>
      <c r="E86" s="463"/>
      <c r="F86" s="134" t="s">
        <v>24</v>
      </c>
      <c r="G86" s="135"/>
      <c r="H86" s="135"/>
      <c r="I86" s="135">
        <f>'SO 04.09'!G195+'SO 05.3_0'!G106+'SO 05.3_1'!G279+'SO 05.3_4'!G157+'SO 05.3_5'!G93+'SO 07.5'!G207</f>
        <v>0</v>
      </c>
      <c r="J86" s="131" t="str">
        <f>IF(I104=0,"",I86/I104*100)</f>
        <v/>
      </c>
    </row>
    <row r="87" spans="1:10" x14ac:dyDescent="0.25">
      <c r="A87" s="122"/>
      <c r="B87" s="127" t="s">
        <v>115</v>
      </c>
      <c r="C87" s="462" t="s">
        <v>116</v>
      </c>
      <c r="D87" s="463"/>
      <c r="E87" s="463"/>
      <c r="F87" s="134" t="s">
        <v>24</v>
      </c>
      <c r="G87" s="135"/>
      <c r="H87" s="135"/>
      <c r="I87" s="135">
        <f>'SO 04.07'!G45+'SO 04.08'!G16+'SO 04.09'!G204+'SO 04.12'!G90+'SO 05.3_1'!G288+'SO 05.3_2'!G61+'SO 05.3_3'!G47+'SO 05.3_4'!G161+'SO 05.3_5'!G97+'SO 07.5'!G218</f>
        <v>0</v>
      </c>
      <c r="J87" s="131" t="str">
        <f>IF(I104=0,"",I87/I104*100)</f>
        <v/>
      </c>
    </row>
    <row r="88" spans="1:10" x14ac:dyDescent="0.25">
      <c r="A88" s="122"/>
      <c r="B88" s="127" t="s">
        <v>117</v>
      </c>
      <c r="C88" s="462" t="s">
        <v>118</v>
      </c>
      <c r="D88" s="463"/>
      <c r="E88" s="463"/>
      <c r="F88" s="134" t="s">
        <v>24</v>
      </c>
      <c r="G88" s="135"/>
      <c r="H88" s="135"/>
      <c r="I88" s="135">
        <f>'SO 05.3_5'!G101</f>
        <v>0</v>
      </c>
      <c r="J88" s="131" t="str">
        <f>IF(I104=0,"",I88/I104*100)</f>
        <v/>
      </c>
    </row>
    <row r="89" spans="1:10" x14ac:dyDescent="0.25">
      <c r="A89" s="122"/>
      <c r="B89" s="127" t="s">
        <v>119</v>
      </c>
      <c r="C89" s="462" t="s">
        <v>120</v>
      </c>
      <c r="D89" s="463"/>
      <c r="E89" s="463"/>
      <c r="F89" s="134" t="s">
        <v>24</v>
      </c>
      <c r="G89" s="135"/>
      <c r="H89" s="135"/>
      <c r="I89" s="135">
        <f>'SO 05.3_4'!G165</f>
        <v>0</v>
      </c>
      <c r="J89" s="131" t="str">
        <f>IF(I104=0,"",I89/I104*100)</f>
        <v/>
      </c>
    </row>
    <row r="90" spans="1:10" x14ac:dyDescent="0.25">
      <c r="A90" s="122"/>
      <c r="B90" s="127" t="s">
        <v>121</v>
      </c>
      <c r="C90" s="462" t="s">
        <v>118</v>
      </c>
      <c r="D90" s="463"/>
      <c r="E90" s="463"/>
      <c r="F90" s="134" t="s">
        <v>24</v>
      </c>
      <c r="G90" s="135"/>
      <c r="H90" s="135"/>
      <c r="I90" s="135">
        <f>'SO 05.3_4'!G183</f>
        <v>0</v>
      </c>
      <c r="J90" s="131" t="str">
        <f>IF(I104=0,"",I90/I104*100)</f>
        <v/>
      </c>
    </row>
    <row r="91" spans="1:10" x14ac:dyDescent="0.25">
      <c r="A91" s="122"/>
      <c r="B91" s="127" t="s">
        <v>122</v>
      </c>
      <c r="C91" s="462" t="s">
        <v>123</v>
      </c>
      <c r="D91" s="463"/>
      <c r="E91" s="463"/>
      <c r="F91" s="134" t="s">
        <v>25</v>
      </c>
      <c r="G91" s="135"/>
      <c r="H91" s="135"/>
      <c r="I91" s="135">
        <f>'SO 05.3_1'!G292</f>
        <v>0</v>
      </c>
      <c r="J91" s="131" t="str">
        <f>IF(I104=0,"",I91/I104*100)</f>
        <v/>
      </c>
    </row>
    <row r="92" spans="1:10" x14ac:dyDescent="0.25">
      <c r="A92" s="122"/>
      <c r="B92" s="127" t="s">
        <v>124</v>
      </c>
      <c r="C92" s="462" t="s">
        <v>125</v>
      </c>
      <c r="D92" s="463"/>
      <c r="E92" s="463"/>
      <c r="F92" s="134" t="s">
        <v>25</v>
      </c>
      <c r="G92" s="135"/>
      <c r="H92" s="135"/>
      <c r="I92" s="135">
        <f>'SO 04.07'!G48</f>
        <v>0</v>
      </c>
      <c r="J92" s="131" t="str">
        <f>IF(I104=0,"",I92/I104*100)</f>
        <v/>
      </c>
    </row>
    <row r="93" spans="1:10" x14ac:dyDescent="0.25">
      <c r="A93" s="122"/>
      <c r="B93" s="127" t="s">
        <v>126</v>
      </c>
      <c r="C93" s="462" t="s">
        <v>127</v>
      </c>
      <c r="D93" s="463"/>
      <c r="E93" s="463"/>
      <c r="F93" s="134" t="s">
        <v>25</v>
      </c>
      <c r="G93" s="135"/>
      <c r="H93" s="135"/>
      <c r="I93" s="135">
        <f>'SO 05.3_1'!G296+'SO 05.3_3'!G50</f>
        <v>0</v>
      </c>
      <c r="J93" s="131" t="str">
        <f>IF(I104=0,"",I93/I104*100)</f>
        <v/>
      </c>
    </row>
    <row r="94" spans="1:10" x14ac:dyDescent="0.25">
      <c r="A94" s="122"/>
      <c r="B94" s="127" t="s">
        <v>128</v>
      </c>
      <c r="C94" s="462" t="s">
        <v>129</v>
      </c>
      <c r="D94" s="463"/>
      <c r="E94" s="463"/>
      <c r="F94" s="134" t="s">
        <v>25</v>
      </c>
      <c r="G94" s="135"/>
      <c r="H94" s="135"/>
      <c r="I94" s="135">
        <f>'SO 05.3_1'!G309+'SO 05.3_3'!G66+'SO 05.3_4'!G218</f>
        <v>0</v>
      </c>
      <c r="J94" s="131" t="str">
        <f>IF(I104=0,"",I94/I104*100)</f>
        <v/>
      </c>
    </row>
    <row r="95" spans="1:10" x14ac:dyDescent="0.25">
      <c r="A95" s="122"/>
      <c r="B95" s="127" t="s">
        <v>130</v>
      </c>
      <c r="C95" s="462" t="s">
        <v>131</v>
      </c>
      <c r="D95" s="463"/>
      <c r="E95" s="463"/>
      <c r="F95" s="134" t="s">
        <v>25</v>
      </c>
      <c r="G95" s="135"/>
      <c r="H95" s="135"/>
      <c r="I95" s="135">
        <f>'SO 04.09'!G207+'SO 04.12'!G93+'SO 05.3_1'!G321+'SO 05.3_4'!G231+'SO 05.3_5'!G126+'SO 07.5'!G220</f>
        <v>0</v>
      </c>
      <c r="J95" s="131" t="str">
        <f>IF(I104=0,"",I95/I104*100)</f>
        <v/>
      </c>
    </row>
    <row r="96" spans="1:10" x14ac:dyDescent="0.25">
      <c r="A96" s="122"/>
      <c r="B96" s="127" t="s">
        <v>132</v>
      </c>
      <c r="C96" s="462" t="s">
        <v>133</v>
      </c>
      <c r="D96" s="463"/>
      <c r="E96" s="463"/>
      <c r="F96" s="134" t="s">
        <v>25</v>
      </c>
      <c r="G96" s="135"/>
      <c r="H96" s="135"/>
      <c r="I96" s="135">
        <f>'SO 04.07'!G53+'SO 04.08'!G19+'SO 04.09'!G215+'SO 07.5'!G228</f>
        <v>0</v>
      </c>
      <c r="J96" s="131" t="str">
        <f>IF(I104=0,"",I96/I104*100)</f>
        <v/>
      </c>
    </row>
    <row r="97" spans="1:10" x14ac:dyDescent="0.25">
      <c r="A97" s="122"/>
      <c r="B97" s="127" t="s">
        <v>134</v>
      </c>
      <c r="C97" s="462" t="s">
        <v>135</v>
      </c>
      <c r="D97" s="463"/>
      <c r="E97" s="463"/>
      <c r="F97" s="134" t="s">
        <v>25</v>
      </c>
      <c r="G97" s="135"/>
      <c r="H97" s="135"/>
      <c r="I97" s="135">
        <f>'SO 04.09'!G221</f>
        <v>0</v>
      </c>
      <c r="J97" s="131" t="str">
        <f>IF(I104=0,"",I97/I104*100)</f>
        <v/>
      </c>
    </row>
    <row r="98" spans="1:10" x14ac:dyDescent="0.25">
      <c r="A98" s="122"/>
      <c r="B98" s="127" t="s">
        <v>78</v>
      </c>
      <c r="C98" s="462" t="s">
        <v>79</v>
      </c>
      <c r="D98" s="463"/>
      <c r="E98" s="463"/>
      <c r="F98" s="134" t="s">
        <v>25</v>
      </c>
      <c r="G98" s="135"/>
      <c r="H98" s="135"/>
      <c r="I98" s="135">
        <f>'PS 04 Rekapitulace'!C10</f>
        <v>0</v>
      </c>
      <c r="J98" s="131" t="str">
        <f>IF(I104=0,"",I98/I104*100)</f>
        <v/>
      </c>
    </row>
    <row r="99" spans="1:10" x14ac:dyDescent="0.25">
      <c r="A99" s="122"/>
      <c r="B99" s="127" t="s">
        <v>80</v>
      </c>
      <c r="C99" s="462" t="s">
        <v>81</v>
      </c>
      <c r="D99" s="463"/>
      <c r="E99" s="463"/>
      <c r="F99" s="134" t="s">
        <v>25</v>
      </c>
      <c r="G99" s="135"/>
      <c r="H99" s="135"/>
      <c r="I99" s="135">
        <f>'PS05+06-elektro+MAR a ASŘTP'!I180</f>
        <v>0</v>
      </c>
      <c r="J99" s="131" t="str">
        <f>IF(I104=0,"",I99/I104*100)</f>
        <v/>
      </c>
    </row>
    <row r="100" spans="1:10" x14ac:dyDescent="0.25">
      <c r="A100" s="122"/>
      <c r="B100" s="127" t="s">
        <v>136</v>
      </c>
      <c r="C100" s="462" t="s">
        <v>137</v>
      </c>
      <c r="D100" s="463"/>
      <c r="E100" s="463"/>
      <c r="F100" s="134" t="s">
        <v>25</v>
      </c>
      <c r="G100" s="135"/>
      <c r="H100" s="135"/>
      <c r="I100" s="135">
        <f>'SO 05.3_1'!G326</f>
        <v>0</v>
      </c>
      <c r="J100" s="131" t="str">
        <f>IF(I104=0,"",I100/I104*100)</f>
        <v/>
      </c>
    </row>
    <row r="101" spans="1:10" x14ac:dyDescent="0.25">
      <c r="A101" s="122"/>
      <c r="B101" s="127" t="s">
        <v>138</v>
      </c>
      <c r="C101" s="462" t="s">
        <v>139</v>
      </c>
      <c r="D101" s="463"/>
      <c r="E101" s="463"/>
      <c r="F101" s="134" t="s">
        <v>26</v>
      </c>
      <c r="G101" s="135"/>
      <c r="H101" s="135"/>
      <c r="I101" s="135">
        <f>'SO 05.3_1'!G341+'SO 05.3_5'!G131</f>
        <v>0</v>
      </c>
      <c r="J101" s="131" t="str">
        <f>IF(I104=0,"",I101/I104*100)</f>
        <v/>
      </c>
    </row>
    <row r="102" spans="1:10" x14ac:dyDescent="0.25">
      <c r="A102" s="122"/>
      <c r="B102" s="127" t="s">
        <v>140</v>
      </c>
      <c r="C102" s="462" t="s">
        <v>141</v>
      </c>
      <c r="D102" s="463"/>
      <c r="E102" s="463"/>
      <c r="F102" s="134" t="s">
        <v>26</v>
      </c>
      <c r="G102" s="135"/>
      <c r="H102" s="135"/>
      <c r="I102" s="135">
        <f>'SO 04.09'!G223+'SO 07.5'!G236</f>
        <v>0</v>
      </c>
      <c r="J102" s="131" t="str">
        <f>IF(I104=0,"",I102/I104*100)</f>
        <v/>
      </c>
    </row>
    <row r="103" spans="1:10" x14ac:dyDescent="0.25">
      <c r="A103" s="122"/>
      <c r="B103" s="127" t="s">
        <v>142</v>
      </c>
      <c r="C103" s="462" t="s">
        <v>114</v>
      </c>
      <c r="D103" s="463"/>
      <c r="E103" s="463"/>
      <c r="F103" s="134" t="s">
        <v>143</v>
      </c>
      <c r="G103" s="135"/>
      <c r="H103" s="135"/>
      <c r="I103" s="135">
        <f>'SO 04.09'!G226+'SO 05.3_0'!G109+'SO 05.3_1'!G343+'SO 05.3_4'!G236+'SO 05.3_5'!G136+'SO 07.5'!G243</f>
        <v>0</v>
      </c>
      <c r="J103" s="131" t="str">
        <f>IF(I104=0,"",I103/I104*100)</f>
        <v/>
      </c>
    </row>
    <row r="104" spans="1:10" ht="25.5" customHeight="1" x14ac:dyDescent="0.25">
      <c r="A104" s="123"/>
      <c r="B104" s="128" t="s">
        <v>1</v>
      </c>
      <c r="C104" s="129"/>
      <c r="D104" s="130"/>
      <c r="E104" s="130"/>
      <c r="F104" s="136"/>
      <c r="G104" s="137"/>
      <c r="H104" s="137"/>
      <c r="I104" s="137">
        <f>SUM(I72:I103)</f>
        <v>0</v>
      </c>
      <c r="J104" s="132">
        <f>SUM(J72:J103)</f>
        <v>0</v>
      </c>
    </row>
    <row r="105" spans="1:10" x14ac:dyDescent="0.25">
      <c r="F105" s="86"/>
      <c r="G105" s="86"/>
      <c r="H105" s="86"/>
      <c r="I105" s="86"/>
      <c r="J105" s="133"/>
    </row>
    <row r="106" spans="1:10" x14ac:dyDescent="0.25">
      <c r="F106" s="86"/>
      <c r="G106" s="86"/>
      <c r="H106" s="86"/>
      <c r="I106" s="86"/>
      <c r="J106" s="133"/>
    </row>
    <row r="107" spans="1:10" x14ac:dyDescent="0.25">
      <c r="F107" s="86"/>
      <c r="G107" s="86"/>
      <c r="H107" s="86"/>
      <c r="I107" s="86"/>
      <c r="J107" s="133"/>
    </row>
  </sheetData>
  <sheetProtection algorithmName="SHA-512" hashValue="T8Iinj6YI6To3/22E73cSgD2gQ+MYwNb3u1miXs2Y1urYdo2kpWDSHvm+mwWi8RMTn7uAAps2LufDLk/FAT7SA==" saltValue="3/mKikxNt7/W+lAkwi/b+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0">
    <mergeCell ref="G21:H21"/>
    <mergeCell ref="E17:F17"/>
    <mergeCell ref="D12:G12"/>
    <mergeCell ref="E4:J4"/>
    <mergeCell ref="G16:H16"/>
    <mergeCell ref="G17:H17"/>
    <mergeCell ref="E16:F16"/>
    <mergeCell ref="E13:G13"/>
    <mergeCell ref="D5:G5"/>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C39:E39"/>
    <mergeCell ref="C40:E40"/>
    <mergeCell ref="C41:E41"/>
    <mergeCell ref="C42:E42"/>
    <mergeCell ref="C43:E43"/>
    <mergeCell ref="C44:E44"/>
    <mergeCell ref="C45:E45"/>
    <mergeCell ref="C46:E46"/>
    <mergeCell ref="C47:E47"/>
    <mergeCell ref="C48:E48"/>
    <mergeCell ref="C49:E49"/>
    <mergeCell ref="C50:E50"/>
    <mergeCell ref="C51:E51"/>
    <mergeCell ref="C52:E52"/>
    <mergeCell ref="C53:E53"/>
    <mergeCell ref="C54:E54"/>
    <mergeCell ref="C55:E55"/>
    <mergeCell ref="C56:E56"/>
    <mergeCell ref="C57:E57"/>
    <mergeCell ref="C58:E58"/>
    <mergeCell ref="C64:E64"/>
    <mergeCell ref="B65:E65"/>
    <mergeCell ref="C72:E72"/>
    <mergeCell ref="C59:E59"/>
    <mergeCell ref="C60:E60"/>
    <mergeCell ref="C61:E61"/>
    <mergeCell ref="C62:E62"/>
    <mergeCell ref="C63:E63"/>
    <mergeCell ref="C73:E73"/>
    <mergeCell ref="C74:E74"/>
    <mergeCell ref="C75:E75"/>
    <mergeCell ref="C76:E76"/>
    <mergeCell ref="C77:E77"/>
    <mergeCell ref="C78:E78"/>
    <mergeCell ref="C79:E79"/>
    <mergeCell ref="C80:E80"/>
    <mergeCell ref="C81:E81"/>
    <mergeCell ref="C82:E82"/>
    <mergeCell ref="C83:E83"/>
    <mergeCell ref="C84:E84"/>
    <mergeCell ref="C85:E85"/>
    <mergeCell ref="C86:E86"/>
    <mergeCell ref="C87:E87"/>
    <mergeCell ref="C88:E88"/>
    <mergeCell ref="C89:E89"/>
    <mergeCell ref="C90:E90"/>
    <mergeCell ref="C91:E91"/>
    <mergeCell ref="C92:E92"/>
    <mergeCell ref="C93:E93"/>
    <mergeCell ref="C94:E94"/>
    <mergeCell ref="C95:E95"/>
    <mergeCell ref="C96:E96"/>
    <mergeCell ref="C97:E97"/>
    <mergeCell ref="C102:E102"/>
    <mergeCell ref="C103:E103"/>
    <mergeCell ref="C98:E98"/>
    <mergeCell ref="C99:E99"/>
    <mergeCell ref="C100:E100"/>
    <mergeCell ref="C101:E101"/>
  </mergeCells>
  <phoneticPr fontId="0" type="noConversion"/>
  <pageMargins left="0.39370078740157483" right="0.19685039370078741" top="0.59055118110236227" bottom="0.39370078740157483" header="0" footer="0.19685039370078741"/>
  <pageSetup paperSize="9" scale="94" fitToHeight="0" orientation="portrait" horizontalDpi="300" verticalDpi="300" r:id="rId2"/>
  <headerFooter alignWithMargins="0">
    <oddHeader>&amp;R
Příloha č. 2 ZD</oddHeader>
    <oddFooter>&amp;L&amp;9 1426-82; ČOV Tábor Klokoty – kogenerační jednotka – PD&amp;R&amp;9&amp;P/&amp;N</oddFooter>
  </headerFooter>
  <rowBreaks count="2" manualBreakCount="2">
    <brk id="36" max="9" man="1"/>
    <brk id="68" max="9" man="1"/>
  </rowBreak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C9A75-3584-4327-AF2E-6E46DEF3276C}">
  <sheetPr>
    <outlinePr summaryBelow="0"/>
    <pageSetUpPr fitToPage="1"/>
  </sheetPr>
  <dimension ref="A1:BH5000"/>
  <sheetViews>
    <sheetView workbookViewId="0">
      <pane ySplit="7" topLeftCell="A35"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146</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47</v>
      </c>
      <c r="C3" s="518" t="s">
        <v>48</v>
      </c>
      <c r="D3" s="519"/>
      <c r="E3" s="519"/>
      <c r="F3" s="519"/>
      <c r="G3" s="520"/>
      <c r="AC3" s="120" t="s">
        <v>149</v>
      </c>
      <c r="AG3" t="s">
        <v>150</v>
      </c>
    </row>
    <row r="4" spans="1:60" ht="25.2" customHeight="1" x14ac:dyDescent="0.25">
      <c r="A4" s="139" t="s">
        <v>9</v>
      </c>
      <c r="B4" s="140" t="s">
        <v>47</v>
      </c>
      <c r="C4" s="521" t="s">
        <v>48</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86</v>
      </c>
      <c r="C8" s="183" t="s">
        <v>46</v>
      </c>
      <c r="D8" s="163"/>
      <c r="E8" s="164"/>
      <c r="F8" s="165"/>
      <c r="G8" s="165">
        <f>SUMIF(AG9:AG52,"&lt;&gt;NOR",G9:G52)</f>
        <v>0</v>
      </c>
      <c r="H8" s="165"/>
      <c r="I8" s="165">
        <f>SUM(I9:I52)</f>
        <v>0</v>
      </c>
      <c r="J8" s="165"/>
      <c r="K8" s="165">
        <f>SUM(K9:K52)</f>
        <v>0</v>
      </c>
      <c r="L8" s="165"/>
      <c r="M8" s="165">
        <f>SUM(M9:M52)</f>
        <v>0</v>
      </c>
      <c r="N8" s="164"/>
      <c r="O8" s="164">
        <f>SUM(O9:O52)</f>
        <v>0</v>
      </c>
      <c r="P8" s="164"/>
      <c r="Q8" s="164">
        <f>SUM(Q9:Q52)</f>
        <v>0</v>
      </c>
      <c r="R8" s="165"/>
      <c r="S8" s="165"/>
      <c r="T8" s="166"/>
      <c r="U8" s="160"/>
      <c r="V8" s="160">
        <f>SUM(V9:V52)</f>
        <v>0</v>
      </c>
      <c r="W8" s="160"/>
      <c r="X8" s="160"/>
      <c r="Y8" s="160"/>
      <c r="AG8" t="s">
        <v>175</v>
      </c>
    </row>
    <row r="9" spans="1:60" outlineLevel="1" x14ac:dyDescent="0.25">
      <c r="A9" s="168">
        <v>1</v>
      </c>
      <c r="B9" s="169" t="s">
        <v>176</v>
      </c>
      <c r="C9" s="184" t="s">
        <v>177</v>
      </c>
      <c r="D9" s="170" t="s">
        <v>178</v>
      </c>
      <c r="E9" s="171">
        <v>1</v>
      </c>
      <c r="F9" s="172"/>
      <c r="G9" s="173">
        <f>ROUND(E9*F9,2)</f>
        <v>0</v>
      </c>
      <c r="H9" s="172"/>
      <c r="I9" s="173">
        <f>ROUND(E9*H9,2)</f>
        <v>0</v>
      </c>
      <c r="J9" s="172"/>
      <c r="K9" s="173">
        <f>ROUND(E9*J9,2)</f>
        <v>0</v>
      </c>
      <c r="L9" s="173">
        <v>21</v>
      </c>
      <c r="M9" s="173">
        <f>G9*(1+L9/100)</f>
        <v>0</v>
      </c>
      <c r="N9" s="171">
        <v>0</v>
      </c>
      <c r="O9" s="171">
        <f>ROUND(E9*N9,2)</f>
        <v>0</v>
      </c>
      <c r="P9" s="171">
        <v>0</v>
      </c>
      <c r="Q9" s="171">
        <f>ROUND(E9*P9,2)</f>
        <v>0</v>
      </c>
      <c r="R9" s="173"/>
      <c r="S9" s="173" t="s">
        <v>179</v>
      </c>
      <c r="T9" s="174" t="s">
        <v>180</v>
      </c>
      <c r="U9" s="156">
        <v>0</v>
      </c>
      <c r="V9" s="156">
        <f>ROUND(E9*U9,2)</f>
        <v>0</v>
      </c>
      <c r="W9" s="156"/>
      <c r="X9" s="156" t="s">
        <v>181</v>
      </c>
      <c r="Y9" s="156" t="s">
        <v>182</v>
      </c>
      <c r="Z9" s="146"/>
      <c r="AA9" s="146"/>
      <c r="AB9" s="146"/>
      <c r="AC9" s="146"/>
      <c r="AD9" s="146"/>
      <c r="AE9" s="146"/>
      <c r="AF9" s="146"/>
      <c r="AG9" s="146" t="s">
        <v>183</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513" t="s">
        <v>184</v>
      </c>
      <c r="D10" s="514"/>
      <c r="E10" s="514"/>
      <c r="F10" s="514"/>
      <c r="G10" s="514"/>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185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5">
        <v>2</v>
      </c>
      <c r="B11" s="176" t="s">
        <v>186</v>
      </c>
      <c r="C11" s="185" t="s">
        <v>187</v>
      </c>
      <c r="D11" s="177" t="s">
        <v>178</v>
      </c>
      <c r="E11" s="178">
        <v>1</v>
      </c>
      <c r="F11" s="179"/>
      <c r="G11" s="180">
        <f>ROUND(E11*F11,2)</f>
        <v>0</v>
      </c>
      <c r="H11" s="179"/>
      <c r="I11" s="180">
        <f>ROUND(E11*H11,2)</f>
        <v>0</v>
      </c>
      <c r="J11" s="179"/>
      <c r="K11" s="180">
        <f>ROUND(E11*J11,2)</f>
        <v>0</v>
      </c>
      <c r="L11" s="180">
        <v>21</v>
      </c>
      <c r="M11" s="180">
        <f>G11*(1+L11/100)</f>
        <v>0</v>
      </c>
      <c r="N11" s="178">
        <v>0</v>
      </c>
      <c r="O11" s="178">
        <f>ROUND(E11*N11,2)</f>
        <v>0</v>
      </c>
      <c r="P11" s="178">
        <v>0</v>
      </c>
      <c r="Q11" s="178">
        <f>ROUND(E11*P11,2)</f>
        <v>0</v>
      </c>
      <c r="R11" s="180"/>
      <c r="S11" s="180" t="s">
        <v>179</v>
      </c>
      <c r="T11" s="181" t="s">
        <v>180</v>
      </c>
      <c r="U11" s="156">
        <v>0</v>
      </c>
      <c r="V11" s="156">
        <f>ROUND(E11*U11,2)</f>
        <v>0</v>
      </c>
      <c r="W11" s="156"/>
      <c r="X11" s="156" t="s">
        <v>181</v>
      </c>
      <c r="Y11" s="156" t="s">
        <v>182</v>
      </c>
      <c r="Z11" s="146"/>
      <c r="AA11" s="146"/>
      <c r="AB11" s="146"/>
      <c r="AC11" s="146"/>
      <c r="AD11" s="146"/>
      <c r="AE11" s="146"/>
      <c r="AF11" s="146"/>
      <c r="AG11" s="146" t="s">
        <v>183</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75">
        <v>3</v>
      </c>
      <c r="B12" s="176" t="s">
        <v>188</v>
      </c>
      <c r="C12" s="185" t="s">
        <v>189</v>
      </c>
      <c r="D12" s="177" t="s">
        <v>178</v>
      </c>
      <c r="E12" s="178">
        <v>1</v>
      </c>
      <c r="F12" s="179"/>
      <c r="G12" s="180">
        <f>ROUND(E12*F12,2)</f>
        <v>0</v>
      </c>
      <c r="H12" s="179"/>
      <c r="I12" s="180">
        <f>ROUND(E12*H12,2)</f>
        <v>0</v>
      </c>
      <c r="J12" s="179"/>
      <c r="K12" s="180">
        <f>ROUND(E12*J12,2)</f>
        <v>0</v>
      </c>
      <c r="L12" s="180">
        <v>21</v>
      </c>
      <c r="M12" s="180">
        <f>G12*(1+L12/100)</f>
        <v>0</v>
      </c>
      <c r="N12" s="178">
        <v>0</v>
      </c>
      <c r="O12" s="178">
        <f>ROUND(E12*N12,2)</f>
        <v>0</v>
      </c>
      <c r="P12" s="178">
        <v>0</v>
      </c>
      <c r="Q12" s="178">
        <f>ROUND(E12*P12,2)</f>
        <v>0</v>
      </c>
      <c r="R12" s="180"/>
      <c r="S12" s="180" t="s">
        <v>179</v>
      </c>
      <c r="T12" s="181" t="s">
        <v>180</v>
      </c>
      <c r="U12" s="156">
        <v>0</v>
      </c>
      <c r="V12" s="156">
        <f>ROUND(E12*U12,2)</f>
        <v>0</v>
      </c>
      <c r="W12" s="156"/>
      <c r="X12" s="156" t="s">
        <v>181</v>
      </c>
      <c r="Y12" s="156" t="s">
        <v>182</v>
      </c>
      <c r="Z12" s="146"/>
      <c r="AA12" s="146"/>
      <c r="AB12" s="146"/>
      <c r="AC12" s="146"/>
      <c r="AD12" s="146"/>
      <c r="AE12" s="146"/>
      <c r="AF12" s="146"/>
      <c r="AG12" s="146" t="s">
        <v>183</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68">
        <v>4</v>
      </c>
      <c r="B13" s="169" t="s">
        <v>190</v>
      </c>
      <c r="C13" s="184" t="s">
        <v>191</v>
      </c>
      <c r="D13" s="170" t="s">
        <v>178</v>
      </c>
      <c r="E13" s="171">
        <v>1</v>
      </c>
      <c r="F13" s="172"/>
      <c r="G13" s="173">
        <f>ROUND(E13*F13,2)</f>
        <v>0</v>
      </c>
      <c r="H13" s="172"/>
      <c r="I13" s="173">
        <f>ROUND(E13*H13,2)</f>
        <v>0</v>
      </c>
      <c r="J13" s="172"/>
      <c r="K13" s="173">
        <f>ROUND(E13*J13,2)</f>
        <v>0</v>
      </c>
      <c r="L13" s="173">
        <v>21</v>
      </c>
      <c r="M13" s="173">
        <f>G13*(1+L13/100)</f>
        <v>0</v>
      </c>
      <c r="N13" s="171">
        <v>0</v>
      </c>
      <c r="O13" s="171">
        <f>ROUND(E13*N13,2)</f>
        <v>0</v>
      </c>
      <c r="P13" s="171">
        <v>0</v>
      </c>
      <c r="Q13" s="171">
        <f>ROUND(E13*P13,2)</f>
        <v>0</v>
      </c>
      <c r="R13" s="173"/>
      <c r="S13" s="173" t="s">
        <v>179</v>
      </c>
      <c r="T13" s="174" t="s">
        <v>180</v>
      </c>
      <c r="U13" s="156">
        <v>0</v>
      </c>
      <c r="V13" s="156">
        <f>ROUND(E13*U13,2)</f>
        <v>0</v>
      </c>
      <c r="W13" s="156"/>
      <c r="X13" s="156" t="s">
        <v>181</v>
      </c>
      <c r="Y13" s="156" t="s">
        <v>182</v>
      </c>
      <c r="Z13" s="146"/>
      <c r="AA13" s="146"/>
      <c r="AB13" s="146"/>
      <c r="AC13" s="146"/>
      <c r="AD13" s="146"/>
      <c r="AE13" s="146"/>
      <c r="AF13" s="146"/>
      <c r="AG13" s="146" t="s">
        <v>183</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513" t="s">
        <v>192</v>
      </c>
      <c r="D14" s="514"/>
      <c r="E14" s="514"/>
      <c r="F14" s="514"/>
      <c r="G14" s="514"/>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185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75">
        <v>5</v>
      </c>
      <c r="B15" s="176" t="s">
        <v>193</v>
      </c>
      <c r="C15" s="185" t="s">
        <v>194</v>
      </c>
      <c r="D15" s="177" t="s">
        <v>178</v>
      </c>
      <c r="E15" s="178">
        <v>1</v>
      </c>
      <c r="F15" s="179"/>
      <c r="G15" s="180">
        <f>ROUND(E15*F15,2)</f>
        <v>0</v>
      </c>
      <c r="H15" s="179"/>
      <c r="I15" s="180">
        <f>ROUND(E15*H15,2)</f>
        <v>0</v>
      </c>
      <c r="J15" s="179"/>
      <c r="K15" s="180">
        <f>ROUND(E15*J15,2)</f>
        <v>0</v>
      </c>
      <c r="L15" s="180">
        <v>21</v>
      </c>
      <c r="M15" s="180">
        <f>G15*(1+L15/100)</f>
        <v>0</v>
      </c>
      <c r="N15" s="178">
        <v>0</v>
      </c>
      <c r="O15" s="178">
        <f>ROUND(E15*N15,2)</f>
        <v>0</v>
      </c>
      <c r="P15" s="178">
        <v>0</v>
      </c>
      <c r="Q15" s="178">
        <f>ROUND(E15*P15,2)</f>
        <v>0</v>
      </c>
      <c r="R15" s="180"/>
      <c r="S15" s="180" t="s">
        <v>179</v>
      </c>
      <c r="T15" s="181" t="s">
        <v>180</v>
      </c>
      <c r="U15" s="156">
        <v>0</v>
      </c>
      <c r="V15" s="156">
        <f>ROUND(E15*U15,2)</f>
        <v>0</v>
      </c>
      <c r="W15" s="156"/>
      <c r="X15" s="156" t="s">
        <v>181</v>
      </c>
      <c r="Y15" s="156" t="s">
        <v>182</v>
      </c>
      <c r="Z15" s="146"/>
      <c r="AA15" s="146"/>
      <c r="AB15" s="146"/>
      <c r="AC15" s="146"/>
      <c r="AD15" s="146"/>
      <c r="AE15" s="146"/>
      <c r="AF15" s="146"/>
      <c r="AG15" s="146" t="s">
        <v>183</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68">
        <v>6</v>
      </c>
      <c r="B16" s="169" t="s">
        <v>195</v>
      </c>
      <c r="C16" s="184" t="s">
        <v>196</v>
      </c>
      <c r="D16" s="170" t="s">
        <v>178</v>
      </c>
      <c r="E16" s="171">
        <v>1</v>
      </c>
      <c r="F16" s="172"/>
      <c r="G16" s="173">
        <f>ROUND(E16*F16,2)</f>
        <v>0</v>
      </c>
      <c r="H16" s="172"/>
      <c r="I16" s="173">
        <f>ROUND(E16*H16,2)</f>
        <v>0</v>
      </c>
      <c r="J16" s="172"/>
      <c r="K16" s="173">
        <f>ROUND(E16*J16,2)</f>
        <v>0</v>
      </c>
      <c r="L16" s="173">
        <v>21</v>
      </c>
      <c r="M16" s="173">
        <f>G16*(1+L16/100)</f>
        <v>0</v>
      </c>
      <c r="N16" s="171">
        <v>0</v>
      </c>
      <c r="O16" s="171">
        <f>ROUND(E16*N16,2)</f>
        <v>0</v>
      </c>
      <c r="P16" s="171">
        <v>0</v>
      </c>
      <c r="Q16" s="171">
        <f>ROUND(E16*P16,2)</f>
        <v>0</v>
      </c>
      <c r="R16" s="173"/>
      <c r="S16" s="173" t="s">
        <v>179</v>
      </c>
      <c r="T16" s="174" t="s">
        <v>180</v>
      </c>
      <c r="U16" s="156">
        <v>0</v>
      </c>
      <c r="V16" s="156">
        <f>ROUND(E16*U16,2)</f>
        <v>0</v>
      </c>
      <c r="W16" s="156"/>
      <c r="X16" s="156" t="s">
        <v>181</v>
      </c>
      <c r="Y16" s="156" t="s">
        <v>182</v>
      </c>
      <c r="Z16" s="146"/>
      <c r="AA16" s="146"/>
      <c r="AB16" s="146"/>
      <c r="AC16" s="146"/>
      <c r="AD16" s="146"/>
      <c r="AE16" s="146"/>
      <c r="AF16" s="146"/>
      <c r="AG16" s="146" t="s">
        <v>183</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513" t="s">
        <v>197</v>
      </c>
      <c r="D17" s="514"/>
      <c r="E17" s="514"/>
      <c r="F17" s="514"/>
      <c r="G17" s="514"/>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185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75">
        <v>7</v>
      </c>
      <c r="B18" s="176" t="s">
        <v>198</v>
      </c>
      <c r="C18" s="185" t="s">
        <v>199</v>
      </c>
      <c r="D18" s="177" t="s">
        <v>178</v>
      </c>
      <c r="E18" s="178">
        <v>1</v>
      </c>
      <c r="F18" s="179"/>
      <c r="G18" s="180">
        <f>ROUND(E18*F18,2)</f>
        <v>0</v>
      </c>
      <c r="H18" s="179"/>
      <c r="I18" s="180">
        <f>ROUND(E18*H18,2)</f>
        <v>0</v>
      </c>
      <c r="J18" s="179"/>
      <c r="K18" s="180">
        <f>ROUND(E18*J18,2)</f>
        <v>0</v>
      </c>
      <c r="L18" s="180">
        <v>21</v>
      </c>
      <c r="M18" s="180">
        <f>G18*(1+L18/100)</f>
        <v>0</v>
      </c>
      <c r="N18" s="178">
        <v>0</v>
      </c>
      <c r="O18" s="178">
        <f>ROUND(E18*N18,2)</f>
        <v>0</v>
      </c>
      <c r="P18" s="178">
        <v>0</v>
      </c>
      <c r="Q18" s="178">
        <f>ROUND(E18*P18,2)</f>
        <v>0</v>
      </c>
      <c r="R18" s="180"/>
      <c r="S18" s="180" t="s">
        <v>179</v>
      </c>
      <c r="T18" s="181" t="s">
        <v>180</v>
      </c>
      <c r="U18" s="156">
        <v>0</v>
      </c>
      <c r="V18" s="156">
        <f>ROUND(E18*U18,2)</f>
        <v>0</v>
      </c>
      <c r="W18" s="156"/>
      <c r="X18" s="156" t="s">
        <v>181</v>
      </c>
      <c r="Y18" s="156" t="s">
        <v>182</v>
      </c>
      <c r="Z18" s="146"/>
      <c r="AA18" s="146"/>
      <c r="AB18" s="146"/>
      <c r="AC18" s="146"/>
      <c r="AD18" s="146"/>
      <c r="AE18" s="146"/>
      <c r="AF18" s="146"/>
      <c r="AG18" s="146" t="s">
        <v>183</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68">
        <v>8</v>
      </c>
      <c r="B19" s="169" t="s">
        <v>200</v>
      </c>
      <c r="C19" s="184" t="s">
        <v>201</v>
      </c>
      <c r="D19" s="170" t="s">
        <v>178</v>
      </c>
      <c r="E19" s="171">
        <v>1</v>
      </c>
      <c r="F19" s="172"/>
      <c r="G19" s="173">
        <f>ROUND(E19*F19,2)</f>
        <v>0</v>
      </c>
      <c r="H19" s="172"/>
      <c r="I19" s="173">
        <f>ROUND(E19*H19,2)</f>
        <v>0</v>
      </c>
      <c r="J19" s="172"/>
      <c r="K19" s="173">
        <f>ROUND(E19*J19,2)</f>
        <v>0</v>
      </c>
      <c r="L19" s="173">
        <v>21</v>
      </c>
      <c r="M19" s="173">
        <f>G19*(1+L19/100)</f>
        <v>0</v>
      </c>
      <c r="N19" s="171">
        <v>0</v>
      </c>
      <c r="O19" s="171">
        <f>ROUND(E19*N19,2)</f>
        <v>0</v>
      </c>
      <c r="P19" s="171">
        <v>0</v>
      </c>
      <c r="Q19" s="171">
        <f>ROUND(E19*P19,2)</f>
        <v>0</v>
      </c>
      <c r="R19" s="173"/>
      <c r="S19" s="173" t="s">
        <v>179</v>
      </c>
      <c r="T19" s="174" t="s">
        <v>180</v>
      </c>
      <c r="U19" s="156">
        <v>0</v>
      </c>
      <c r="V19" s="156">
        <f>ROUND(E19*U19,2)</f>
        <v>0</v>
      </c>
      <c r="W19" s="156"/>
      <c r="X19" s="156" t="s">
        <v>181</v>
      </c>
      <c r="Y19" s="156" t="s">
        <v>182</v>
      </c>
      <c r="Z19" s="146"/>
      <c r="AA19" s="146"/>
      <c r="AB19" s="146"/>
      <c r="AC19" s="146"/>
      <c r="AD19" s="146"/>
      <c r="AE19" s="146"/>
      <c r="AF19" s="146"/>
      <c r="AG19" s="146" t="s">
        <v>183</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513" t="s">
        <v>202</v>
      </c>
      <c r="D20" s="514"/>
      <c r="E20" s="514"/>
      <c r="F20" s="514"/>
      <c r="G20" s="514"/>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185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68">
        <v>9</v>
      </c>
      <c r="B21" s="169" t="s">
        <v>203</v>
      </c>
      <c r="C21" s="184" t="s">
        <v>204</v>
      </c>
      <c r="D21" s="170" t="s">
        <v>178</v>
      </c>
      <c r="E21" s="171">
        <v>1</v>
      </c>
      <c r="F21" s="172"/>
      <c r="G21" s="173">
        <f>ROUND(E21*F21,2)</f>
        <v>0</v>
      </c>
      <c r="H21" s="172"/>
      <c r="I21" s="173">
        <f>ROUND(E21*H21,2)</f>
        <v>0</v>
      </c>
      <c r="J21" s="172"/>
      <c r="K21" s="173">
        <f>ROUND(E21*J21,2)</f>
        <v>0</v>
      </c>
      <c r="L21" s="173">
        <v>21</v>
      </c>
      <c r="M21" s="173">
        <f>G21*(1+L21/100)</f>
        <v>0</v>
      </c>
      <c r="N21" s="171">
        <v>0</v>
      </c>
      <c r="O21" s="171">
        <f>ROUND(E21*N21,2)</f>
        <v>0</v>
      </c>
      <c r="P21" s="171">
        <v>0</v>
      </c>
      <c r="Q21" s="171">
        <f>ROUND(E21*P21,2)</f>
        <v>0</v>
      </c>
      <c r="R21" s="173"/>
      <c r="S21" s="173" t="s">
        <v>179</v>
      </c>
      <c r="T21" s="174" t="s">
        <v>180</v>
      </c>
      <c r="U21" s="156">
        <v>0</v>
      </c>
      <c r="V21" s="156">
        <f>ROUND(E21*U21,2)</f>
        <v>0</v>
      </c>
      <c r="W21" s="156"/>
      <c r="X21" s="156" t="s">
        <v>181</v>
      </c>
      <c r="Y21" s="156" t="s">
        <v>182</v>
      </c>
      <c r="Z21" s="146"/>
      <c r="AA21" s="146"/>
      <c r="AB21" s="146"/>
      <c r="AC21" s="146"/>
      <c r="AD21" s="146"/>
      <c r="AE21" s="146"/>
      <c r="AF21" s="146"/>
      <c r="AG21" s="146" t="s">
        <v>183</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513" t="s">
        <v>205</v>
      </c>
      <c r="D22" s="514"/>
      <c r="E22" s="514"/>
      <c r="F22" s="514"/>
      <c r="G22" s="514"/>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185</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68">
        <v>10</v>
      </c>
      <c r="B23" s="169" t="s">
        <v>206</v>
      </c>
      <c r="C23" s="184" t="s">
        <v>207</v>
      </c>
      <c r="D23" s="170" t="s">
        <v>178</v>
      </c>
      <c r="E23" s="171">
        <v>1</v>
      </c>
      <c r="F23" s="172"/>
      <c r="G23" s="173">
        <f>ROUND(E23*F23,2)</f>
        <v>0</v>
      </c>
      <c r="H23" s="172"/>
      <c r="I23" s="173">
        <f>ROUND(E23*H23,2)</f>
        <v>0</v>
      </c>
      <c r="J23" s="172"/>
      <c r="K23" s="173">
        <f>ROUND(E23*J23,2)</f>
        <v>0</v>
      </c>
      <c r="L23" s="173">
        <v>21</v>
      </c>
      <c r="M23" s="173">
        <f>G23*(1+L23/100)</f>
        <v>0</v>
      </c>
      <c r="N23" s="171">
        <v>0</v>
      </c>
      <c r="O23" s="171">
        <f>ROUND(E23*N23,2)</f>
        <v>0</v>
      </c>
      <c r="P23" s="171">
        <v>0</v>
      </c>
      <c r="Q23" s="171">
        <f>ROUND(E23*P23,2)</f>
        <v>0</v>
      </c>
      <c r="R23" s="173"/>
      <c r="S23" s="173" t="s">
        <v>179</v>
      </c>
      <c r="T23" s="174" t="s">
        <v>180</v>
      </c>
      <c r="U23" s="156">
        <v>0</v>
      </c>
      <c r="V23" s="156">
        <f>ROUND(E23*U23,2)</f>
        <v>0</v>
      </c>
      <c r="W23" s="156"/>
      <c r="X23" s="156" t="s">
        <v>181</v>
      </c>
      <c r="Y23" s="156" t="s">
        <v>182</v>
      </c>
      <c r="Z23" s="146"/>
      <c r="AA23" s="146"/>
      <c r="AB23" s="146"/>
      <c r="AC23" s="146"/>
      <c r="AD23" s="146"/>
      <c r="AE23" s="146"/>
      <c r="AF23" s="146"/>
      <c r="AG23" s="146" t="s">
        <v>183</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ht="41.4" outlineLevel="2" x14ac:dyDescent="0.25">
      <c r="A24" s="153"/>
      <c r="B24" s="154"/>
      <c r="C24" s="513" t="s">
        <v>208</v>
      </c>
      <c r="D24" s="514"/>
      <c r="E24" s="514"/>
      <c r="F24" s="514"/>
      <c r="G24" s="514"/>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185</v>
      </c>
      <c r="AH24" s="146"/>
      <c r="AI24" s="146"/>
      <c r="AJ24" s="146"/>
      <c r="AK24" s="146"/>
      <c r="AL24" s="146"/>
      <c r="AM24" s="146"/>
      <c r="AN24" s="146"/>
      <c r="AO24" s="146"/>
      <c r="AP24" s="146"/>
      <c r="AQ24" s="146"/>
      <c r="AR24" s="146"/>
      <c r="AS24" s="146"/>
      <c r="AT24" s="146"/>
      <c r="AU24" s="146"/>
      <c r="AV24" s="146"/>
      <c r="AW24" s="146"/>
      <c r="AX24" s="146"/>
      <c r="AY24" s="146"/>
      <c r="AZ24" s="146"/>
      <c r="BA24" s="182" t="str">
        <f>C24</f>
        <v>V rámci zkušebního provozu (před jeho ukončením a uvedením do provozu) musí být prokázáno výsledky měření získanými při přímém měření autorizovanou nebo akreditovanou laboratoří (dle par. 32a, 258/2000), že hluk z provozu záměru nepřekračuje hygienické limity hluku stanovené pro denní a noční dobu v chráněných venkovních prostorech a chráněných venkovních prostorech staveb a že jsou splněny požadavky vyplývající z paragrafu 30 zákona 258/2000 a VN 272/2011</v>
      </c>
      <c r="BB24" s="146"/>
      <c r="BC24" s="146"/>
      <c r="BD24" s="146"/>
      <c r="BE24" s="146"/>
      <c r="BF24" s="146"/>
      <c r="BG24" s="146"/>
      <c r="BH24" s="146"/>
    </row>
    <row r="25" spans="1:60" outlineLevel="1" x14ac:dyDescent="0.25">
      <c r="A25" s="168">
        <v>11</v>
      </c>
      <c r="B25" s="169" t="s">
        <v>209</v>
      </c>
      <c r="C25" s="184" t="s">
        <v>210</v>
      </c>
      <c r="D25" s="170" t="s">
        <v>211</v>
      </c>
      <c r="E25" s="171">
        <v>40</v>
      </c>
      <c r="F25" s="172"/>
      <c r="G25" s="173">
        <f>ROUND(E25*F25,2)</f>
        <v>0</v>
      </c>
      <c r="H25" s="172"/>
      <c r="I25" s="173">
        <f>ROUND(E25*H25,2)</f>
        <v>0</v>
      </c>
      <c r="J25" s="172"/>
      <c r="K25" s="173">
        <f>ROUND(E25*J25,2)</f>
        <v>0</v>
      </c>
      <c r="L25" s="173">
        <v>21</v>
      </c>
      <c r="M25" s="173">
        <f>G25*(1+L25/100)</f>
        <v>0</v>
      </c>
      <c r="N25" s="171">
        <v>0</v>
      </c>
      <c r="O25" s="171">
        <f>ROUND(E25*N25,2)</f>
        <v>0</v>
      </c>
      <c r="P25" s="171">
        <v>0</v>
      </c>
      <c r="Q25" s="171">
        <f>ROUND(E25*P25,2)</f>
        <v>0</v>
      </c>
      <c r="R25" s="173"/>
      <c r="S25" s="173" t="s">
        <v>179</v>
      </c>
      <c r="T25" s="174" t="s">
        <v>180</v>
      </c>
      <c r="U25" s="156">
        <v>0</v>
      </c>
      <c r="V25" s="156">
        <f>ROUND(E25*U25,2)</f>
        <v>0</v>
      </c>
      <c r="W25" s="156"/>
      <c r="X25" s="156" t="s">
        <v>181</v>
      </c>
      <c r="Y25" s="156" t="s">
        <v>182</v>
      </c>
      <c r="Z25" s="146"/>
      <c r="AA25" s="146"/>
      <c r="AB25" s="146"/>
      <c r="AC25" s="146"/>
      <c r="AD25" s="146"/>
      <c r="AE25" s="146"/>
      <c r="AF25" s="146"/>
      <c r="AG25" s="146" t="s">
        <v>183</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513" t="s">
        <v>212</v>
      </c>
      <c r="D26" s="514"/>
      <c r="E26" s="514"/>
      <c r="F26" s="514"/>
      <c r="G26" s="514"/>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185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68">
        <v>12</v>
      </c>
      <c r="B27" s="169" t="s">
        <v>213</v>
      </c>
      <c r="C27" s="184" t="s">
        <v>210</v>
      </c>
      <c r="D27" s="170" t="s">
        <v>211</v>
      </c>
      <c r="E27" s="171">
        <v>20</v>
      </c>
      <c r="F27" s="172"/>
      <c r="G27" s="173">
        <f>ROUND(E27*F27,2)</f>
        <v>0</v>
      </c>
      <c r="H27" s="172"/>
      <c r="I27" s="173">
        <f>ROUND(E27*H27,2)</f>
        <v>0</v>
      </c>
      <c r="J27" s="172"/>
      <c r="K27" s="173">
        <f>ROUND(E27*J27,2)</f>
        <v>0</v>
      </c>
      <c r="L27" s="173">
        <v>21</v>
      </c>
      <c r="M27" s="173">
        <f>G27*(1+L27/100)</f>
        <v>0</v>
      </c>
      <c r="N27" s="171">
        <v>0</v>
      </c>
      <c r="O27" s="171">
        <f>ROUND(E27*N27,2)</f>
        <v>0</v>
      </c>
      <c r="P27" s="171">
        <v>0</v>
      </c>
      <c r="Q27" s="171">
        <f>ROUND(E27*P27,2)</f>
        <v>0</v>
      </c>
      <c r="R27" s="173"/>
      <c r="S27" s="173" t="s">
        <v>179</v>
      </c>
      <c r="T27" s="174" t="s">
        <v>180</v>
      </c>
      <c r="U27" s="156">
        <v>0</v>
      </c>
      <c r="V27" s="156">
        <f>ROUND(E27*U27,2)</f>
        <v>0</v>
      </c>
      <c r="W27" s="156"/>
      <c r="X27" s="156" t="s">
        <v>181</v>
      </c>
      <c r="Y27" s="156" t="s">
        <v>182</v>
      </c>
      <c r="Z27" s="146"/>
      <c r="AA27" s="146"/>
      <c r="AB27" s="146"/>
      <c r="AC27" s="146"/>
      <c r="AD27" s="146"/>
      <c r="AE27" s="146"/>
      <c r="AF27" s="146"/>
      <c r="AG27" s="146" t="s">
        <v>183</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2" x14ac:dyDescent="0.25">
      <c r="A28" s="153"/>
      <c r="B28" s="154"/>
      <c r="C28" s="513" t="s">
        <v>214</v>
      </c>
      <c r="D28" s="514"/>
      <c r="E28" s="514"/>
      <c r="F28" s="514"/>
      <c r="G28" s="514"/>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185</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68">
        <v>13</v>
      </c>
      <c r="B29" s="169" t="s">
        <v>215</v>
      </c>
      <c r="C29" s="184" t="s">
        <v>210</v>
      </c>
      <c r="D29" s="170" t="s">
        <v>211</v>
      </c>
      <c r="E29" s="171">
        <v>20</v>
      </c>
      <c r="F29" s="172"/>
      <c r="G29" s="173">
        <f>ROUND(E29*F29,2)</f>
        <v>0</v>
      </c>
      <c r="H29" s="172"/>
      <c r="I29" s="173">
        <f>ROUND(E29*H29,2)</f>
        <v>0</v>
      </c>
      <c r="J29" s="172"/>
      <c r="K29" s="173">
        <f>ROUND(E29*J29,2)</f>
        <v>0</v>
      </c>
      <c r="L29" s="173">
        <v>21</v>
      </c>
      <c r="M29" s="173">
        <f>G29*(1+L29/100)</f>
        <v>0</v>
      </c>
      <c r="N29" s="171">
        <v>0</v>
      </c>
      <c r="O29" s="171">
        <f>ROUND(E29*N29,2)</f>
        <v>0</v>
      </c>
      <c r="P29" s="171">
        <v>0</v>
      </c>
      <c r="Q29" s="171">
        <f>ROUND(E29*P29,2)</f>
        <v>0</v>
      </c>
      <c r="R29" s="173"/>
      <c r="S29" s="173" t="s">
        <v>179</v>
      </c>
      <c r="T29" s="174" t="s">
        <v>180</v>
      </c>
      <c r="U29" s="156">
        <v>0</v>
      </c>
      <c r="V29" s="156">
        <f>ROUND(E29*U29,2)</f>
        <v>0</v>
      </c>
      <c r="W29" s="156"/>
      <c r="X29" s="156" t="s">
        <v>181</v>
      </c>
      <c r="Y29" s="156" t="s">
        <v>182</v>
      </c>
      <c r="Z29" s="146"/>
      <c r="AA29" s="146"/>
      <c r="AB29" s="146"/>
      <c r="AC29" s="146"/>
      <c r="AD29" s="146"/>
      <c r="AE29" s="146"/>
      <c r="AF29" s="146"/>
      <c r="AG29" s="146" t="s">
        <v>183</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2" x14ac:dyDescent="0.25">
      <c r="A30" s="153"/>
      <c r="B30" s="154"/>
      <c r="C30" s="513" t="s">
        <v>216</v>
      </c>
      <c r="D30" s="514"/>
      <c r="E30" s="514"/>
      <c r="F30" s="514"/>
      <c r="G30" s="514"/>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185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68">
        <v>14</v>
      </c>
      <c r="B31" s="169" t="s">
        <v>217</v>
      </c>
      <c r="C31" s="184" t="s">
        <v>218</v>
      </c>
      <c r="D31" s="170" t="s">
        <v>178</v>
      </c>
      <c r="E31" s="171">
        <v>1</v>
      </c>
      <c r="F31" s="172"/>
      <c r="G31" s="173">
        <f>ROUND(E31*F31,2)</f>
        <v>0</v>
      </c>
      <c r="H31" s="172"/>
      <c r="I31" s="173">
        <f>ROUND(E31*H31,2)</f>
        <v>0</v>
      </c>
      <c r="J31" s="172"/>
      <c r="K31" s="173">
        <f>ROUND(E31*J31,2)</f>
        <v>0</v>
      </c>
      <c r="L31" s="173">
        <v>21</v>
      </c>
      <c r="M31" s="173">
        <f>G31*(1+L31/100)</f>
        <v>0</v>
      </c>
      <c r="N31" s="171">
        <v>0</v>
      </c>
      <c r="O31" s="171">
        <f>ROUND(E31*N31,2)</f>
        <v>0</v>
      </c>
      <c r="P31" s="171">
        <v>0</v>
      </c>
      <c r="Q31" s="171">
        <f>ROUND(E31*P31,2)</f>
        <v>0</v>
      </c>
      <c r="R31" s="173"/>
      <c r="S31" s="173" t="s">
        <v>179</v>
      </c>
      <c r="T31" s="174" t="s">
        <v>180</v>
      </c>
      <c r="U31" s="156">
        <v>0</v>
      </c>
      <c r="V31" s="156">
        <f>ROUND(E31*U31,2)</f>
        <v>0</v>
      </c>
      <c r="W31" s="156"/>
      <c r="X31" s="156" t="s">
        <v>181</v>
      </c>
      <c r="Y31" s="156" t="s">
        <v>182</v>
      </c>
      <c r="Z31" s="146"/>
      <c r="AA31" s="146"/>
      <c r="AB31" s="146"/>
      <c r="AC31" s="146"/>
      <c r="AD31" s="146"/>
      <c r="AE31" s="146"/>
      <c r="AF31" s="146"/>
      <c r="AG31" s="146" t="s">
        <v>183</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2" x14ac:dyDescent="0.25">
      <c r="A32" s="153"/>
      <c r="B32" s="154"/>
      <c r="C32" s="513" t="s">
        <v>247</v>
      </c>
      <c r="D32" s="514"/>
      <c r="E32" s="514"/>
      <c r="F32" s="514"/>
      <c r="G32" s="514"/>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185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3" x14ac:dyDescent="0.25">
      <c r="A33" s="153"/>
      <c r="B33" s="154"/>
      <c r="C33" s="515" t="s">
        <v>219</v>
      </c>
      <c r="D33" s="516"/>
      <c r="E33" s="516"/>
      <c r="F33" s="516"/>
      <c r="G33" s="51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185</v>
      </c>
      <c r="AH33" s="146"/>
      <c r="AI33" s="146"/>
      <c r="AJ33" s="146"/>
      <c r="AK33" s="146"/>
      <c r="AL33" s="146"/>
      <c r="AM33" s="146"/>
      <c r="AN33" s="146"/>
      <c r="AO33" s="146"/>
      <c r="AP33" s="146"/>
      <c r="AQ33" s="146"/>
      <c r="AR33" s="146"/>
      <c r="AS33" s="146"/>
      <c r="AT33" s="146"/>
      <c r="AU33" s="146"/>
      <c r="AV33" s="146"/>
      <c r="AW33" s="146"/>
      <c r="AX33" s="146"/>
      <c r="AY33" s="146"/>
      <c r="AZ33" s="146"/>
      <c r="BA33" s="182" t="str">
        <f>C33</f>
        <v>Doložení splnění Technických podmínek připojení dle smlouvy o připojení výrobního zařízení k distribuční soustavě</v>
      </c>
      <c r="BB33" s="146"/>
      <c r="BC33" s="146"/>
      <c r="BD33" s="146"/>
      <c r="BE33" s="146"/>
      <c r="BF33" s="146"/>
      <c r="BG33" s="146"/>
      <c r="BH33" s="146"/>
    </row>
    <row r="34" spans="1:60" outlineLevel="1" x14ac:dyDescent="0.25">
      <c r="A34" s="168">
        <v>15</v>
      </c>
      <c r="B34" s="169" t="s">
        <v>220</v>
      </c>
      <c r="C34" s="184" t="s">
        <v>221</v>
      </c>
      <c r="D34" s="170" t="s">
        <v>178</v>
      </c>
      <c r="E34" s="171">
        <v>1</v>
      </c>
      <c r="F34" s="172"/>
      <c r="G34" s="173">
        <f>ROUND(E34*F34,2)</f>
        <v>0</v>
      </c>
      <c r="H34" s="172"/>
      <c r="I34" s="173">
        <f>ROUND(E34*H34,2)</f>
        <v>0</v>
      </c>
      <c r="J34" s="172"/>
      <c r="K34" s="173">
        <f>ROUND(E34*J34,2)</f>
        <v>0</v>
      </c>
      <c r="L34" s="173">
        <v>21</v>
      </c>
      <c r="M34" s="173">
        <f>G34*(1+L34/100)</f>
        <v>0</v>
      </c>
      <c r="N34" s="171">
        <v>0</v>
      </c>
      <c r="O34" s="171">
        <f>ROUND(E34*N34,2)</f>
        <v>0</v>
      </c>
      <c r="P34" s="171">
        <v>0</v>
      </c>
      <c r="Q34" s="171">
        <f>ROUND(E34*P34,2)</f>
        <v>0</v>
      </c>
      <c r="R34" s="173"/>
      <c r="S34" s="173" t="s">
        <v>179</v>
      </c>
      <c r="T34" s="174" t="s">
        <v>180</v>
      </c>
      <c r="U34" s="156">
        <v>0</v>
      </c>
      <c r="V34" s="156">
        <f>ROUND(E34*U34,2)</f>
        <v>0</v>
      </c>
      <c r="W34" s="156"/>
      <c r="X34" s="156" t="s">
        <v>181</v>
      </c>
      <c r="Y34" s="156" t="s">
        <v>182</v>
      </c>
      <c r="Z34" s="146"/>
      <c r="AA34" s="146"/>
      <c r="AB34" s="146"/>
      <c r="AC34" s="146"/>
      <c r="AD34" s="146"/>
      <c r="AE34" s="146"/>
      <c r="AF34" s="146"/>
      <c r="AG34" s="146" t="s">
        <v>183</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2" x14ac:dyDescent="0.25">
      <c r="A35" s="153"/>
      <c r="B35" s="154"/>
      <c r="C35" s="513" t="s">
        <v>222</v>
      </c>
      <c r="D35" s="514"/>
      <c r="E35" s="514"/>
      <c r="F35" s="514"/>
      <c r="G35" s="514"/>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185</v>
      </c>
      <c r="AH35" s="146"/>
      <c r="AI35" s="146"/>
      <c r="AJ35" s="146"/>
      <c r="AK35" s="146"/>
      <c r="AL35" s="146"/>
      <c r="AM35" s="146"/>
      <c r="AN35" s="146"/>
      <c r="AO35" s="146"/>
      <c r="AP35" s="146"/>
      <c r="AQ35" s="146"/>
      <c r="AR35" s="146"/>
      <c r="AS35" s="146"/>
      <c r="AT35" s="146"/>
      <c r="AU35" s="146"/>
      <c r="AV35" s="146"/>
      <c r="AW35" s="146"/>
      <c r="AX35" s="146"/>
      <c r="AY35" s="146"/>
      <c r="AZ35" s="146"/>
      <c r="BA35" s="182" t="str">
        <f>C35</f>
        <v>Havarijní plán bude zpracován v souladu s paragrafem 39 odstavec 2 Vodního zákona a s náležitostmi dle vyhlášky 450/2005</v>
      </c>
      <c r="BB35" s="146"/>
      <c r="BC35" s="146"/>
      <c r="BD35" s="146"/>
      <c r="BE35" s="146"/>
      <c r="BF35" s="146"/>
      <c r="BG35" s="146"/>
      <c r="BH35" s="146"/>
    </row>
    <row r="36" spans="1:60" outlineLevel="1" x14ac:dyDescent="0.25">
      <c r="A36" s="175">
        <v>16</v>
      </c>
      <c r="B36" s="176" t="s">
        <v>223</v>
      </c>
      <c r="C36" s="185" t="s">
        <v>224</v>
      </c>
      <c r="D36" s="177" t="s">
        <v>178</v>
      </c>
      <c r="E36" s="178">
        <v>1</v>
      </c>
      <c r="F36" s="179"/>
      <c r="G36" s="180">
        <f>ROUND(E36*F36,2)</f>
        <v>0</v>
      </c>
      <c r="H36" s="179"/>
      <c r="I36" s="180">
        <f>ROUND(E36*H36,2)</f>
        <v>0</v>
      </c>
      <c r="J36" s="179"/>
      <c r="K36" s="180">
        <f>ROUND(E36*J36,2)</f>
        <v>0</v>
      </c>
      <c r="L36" s="180">
        <v>21</v>
      </c>
      <c r="M36" s="180">
        <f>G36*(1+L36/100)</f>
        <v>0</v>
      </c>
      <c r="N36" s="178">
        <v>0</v>
      </c>
      <c r="O36" s="178">
        <f>ROUND(E36*N36,2)</f>
        <v>0</v>
      </c>
      <c r="P36" s="178">
        <v>0</v>
      </c>
      <c r="Q36" s="178">
        <f>ROUND(E36*P36,2)</f>
        <v>0</v>
      </c>
      <c r="R36" s="180"/>
      <c r="S36" s="180" t="s">
        <v>179</v>
      </c>
      <c r="T36" s="181" t="s">
        <v>180</v>
      </c>
      <c r="U36" s="156">
        <v>0</v>
      </c>
      <c r="V36" s="156">
        <f>ROUND(E36*U36,2)</f>
        <v>0</v>
      </c>
      <c r="W36" s="156"/>
      <c r="X36" s="156" t="s">
        <v>181</v>
      </c>
      <c r="Y36" s="156" t="s">
        <v>182</v>
      </c>
      <c r="Z36" s="146"/>
      <c r="AA36" s="146"/>
      <c r="AB36" s="146"/>
      <c r="AC36" s="146"/>
      <c r="AD36" s="146"/>
      <c r="AE36" s="146"/>
      <c r="AF36" s="146"/>
      <c r="AG36" s="146" t="s">
        <v>183</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75">
        <v>17</v>
      </c>
      <c r="B37" s="176" t="s">
        <v>225</v>
      </c>
      <c r="C37" s="185" t="s">
        <v>226</v>
      </c>
      <c r="D37" s="177" t="s">
        <v>178</v>
      </c>
      <c r="E37" s="178">
        <v>1</v>
      </c>
      <c r="F37" s="179"/>
      <c r="G37" s="180">
        <f>ROUND(E37*F37,2)</f>
        <v>0</v>
      </c>
      <c r="H37" s="179"/>
      <c r="I37" s="180">
        <f>ROUND(E37*H37,2)</f>
        <v>0</v>
      </c>
      <c r="J37" s="179"/>
      <c r="K37" s="180">
        <f>ROUND(E37*J37,2)</f>
        <v>0</v>
      </c>
      <c r="L37" s="180">
        <v>21</v>
      </c>
      <c r="M37" s="180">
        <f>G37*(1+L37/100)</f>
        <v>0</v>
      </c>
      <c r="N37" s="178">
        <v>0</v>
      </c>
      <c r="O37" s="178">
        <f>ROUND(E37*N37,2)</f>
        <v>0</v>
      </c>
      <c r="P37" s="178">
        <v>0</v>
      </c>
      <c r="Q37" s="178">
        <f>ROUND(E37*P37,2)</f>
        <v>0</v>
      </c>
      <c r="R37" s="180"/>
      <c r="S37" s="180" t="s">
        <v>179</v>
      </c>
      <c r="T37" s="181" t="s">
        <v>180</v>
      </c>
      <c r="U37" s="156">
        <v>0</v>
      </c>
      <c r="V37" s="156">
        <f>ROUND(E37*U37,2)</f>
        <v>0</v>
      </c>
      <c r="W37" s="156"/>
      <c r="X37" s="156" t="s">
        <v>181</v>
      </c>
      <c r="Y37" s="156" t="s">
        <v>182</v>
      </c>
      <c r="Z37" s="146"/>
      <c r="AA37" s="146"/>
      <c r="AB37" s="146"/>
      <c r="AC37" s="146"/>
      <c r="AD37" s="146"/>
      <c r="AE37" s="146"/>
      <c r="AF37" s="146"/>
      <c r="AG37" s="146" t="s">
        <v>183</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1" x14ac:dyDescent="0.25">
      <c r="A38" s="175">
        <v>18</v>
      </c>
      <c r="B38" s="176" t="s">
        <v>227</v>
      </c>
      <c r="C38" s="185" t="s">
        <v>228</v>
      </c>
      <c r="D38" s="177" t="s">
        <v>211</v>
      </c>
      <c r="E38" s="178">
        <v>24</v>
      </c>
      <c r="F38" s="179"/>
      <c r="G38" s="180">
        <f>ROUND(E38*F38,2)</f>
        <v>0</v>
      </c>
      <c r="H38" s="179"/>
      <c r="I38" s="180">
        <f>ROUND(E38*H38,2)</f>
        <v>0</v>
      </c>
      <c r="J38" s="179"/>
      <c r="K38" s="180">
        <f>ROUND(E38*J38,2)</f>
        <v>0</v>
      </c>
      <c r="L38" s="180">
        <v>21</v>
      </c>
      <c r="M38" s="180">
        <f>G38*(1+L38/100)</f>
        <v>0</v>
      </c>
      <c r="N38" s="178">
        <v>0</v>
      </c>
      <c r="O38" s="178">
        <f>ROUND(E38*N38,2)</f>
        <v>0</v>
      </c>
      <c r="P38" s="178">
        <v>0</v>
      </c>
      <c r="Q38" s="178">
        <f>ROUND(E38*P38,2)</f>
        <v>0</v>
      </c>
      <c r="R38" s="180"/>
      <c r="S38" s="180" t="s">
        <v>179</v>
      </c>
      <c r="T38" s="181" t="s">
        <v>180</v>
      </c>
      <c r="U38" s="156">
        <v>0</v>
      </c>
      <c r="V38" s="156">
        <f>ROUND(E38*U38,2)</f>
        <v>0</v>
      </c>
      <c r="W38" s="156"/>
      <c r="X38" s="156" t="s">
        <v>181</v>
      </c>
      <c r="Y38" s="156" t="s">
        <v>182</v>
      </c>
      <c r="Z38" s="146"/>
      <c r="AA38" s="146"/>
      <c r="AB38" s="146"/>
      <c r="AC38" s="146"/>
      <c r="AD38" s="146"/>
      <c r="AE38" s="146"/>
      <c r="AF38" s="146"/>
      <c r="AG38" s="146" t="s">
        <v>183</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68">
        <v>19</v>
      </c>
      <c r="B39" s="169" t="s">
        <v>229</v>
      </c>
      <c r="C39" s="184" t="s">
        <v>230</v>
      </c>
      <c r="D39" s="170" t="s">
        <v>178</v>
      </c>
      <c r="E39" s="171">
        <v>1</v>
      </c>
      <c r="F39" s="172"/>
      <c r="G39" s="173">
        <f>ROUND(E39*F39,2)</f>
        <v>0</v>
      </c>
      <c r="H39" s="172"/>
      <c r="I39" s="173">
        <f>ROUND(E39*H39,2)</f>
        <v>0</v>
      </c>
      <c r="J39" s="172"/>
      <c r="K39" s="173">
        <f>ROUND(E39*J39,2)</f>
        <v>0</v>
      </c>
      <c r="L39" s="173">
        <v>21</v>
      </c>
      <c r="M39" s="173">
        <f>G39*(1+L39/100)</f>
        <v>0</v>
      </c>
      <c r="N39" s="171">
        <v>0</v>
      </c>
      <c r="O39" s="171">
        <f>ROUND(E39*N39,2)</f>
        <v>0</v>
      </c>
      <c r="P39" s="171">
        <v>0</v>
      </c>
      <c r="Q39" s="171">
        <f>ROUND(E39*P39,2)</f>
        <v>0</v>
      </c>
      <c r="R39" s="173"/>
      <c r="S39" s="173" t="s">
        <v>179</v>
      </c>
      <c r="T39" s="174" t="s">
        <v>180</v>
      </c>
      <c r="U39" s="156">
        <v>0</v>
      </c>
      <c r="V39" s="156">
        <f>ROUND(E39*U39,2)</f>
        <v>0</v>
      </c>
      <c r="W39" s="156"/>
      <c r="X39" s="156" t="s">
        <v>181</v>
      </c>
      <c r="Y39" s="156" t="s">
        <v>182</v>
      </c>
      <c r="Z39" s="146"/>
      <c r="AA39" s="146"/>
      <c r="AB39" s="146"/>
      <c r="AC39" s="146"/>
      <c r="AD39" s="146"/>
      <c r="AE39" s="146"/>
      <c r="AF39" s="146"/>
      <c r="AG39" s="146" t="s">
        <v>183</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513" t="s">
        <v>231</v>
      </c>
      <c r="D40" s="514"/>
      <c r="E40" s="514"/>
      <c r="F40" s="514"/>
      <c r="G40" s="514"/>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185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68">
        <v>20</v>
      </c>
      <c r="B41" s="169" t="s">
        <v>232</v>
      </c>
      <c r="C41" s="184" t="s">
        <v>233</v>
      </c>
      <c r="D41" s="170" t="s">
        <v>178</v>
      </c>
      <c r="E41" s="171">
        <v>1</v>
      </c>
      <c r="F41" s="172"/>
      <c r="G41" s="173">
        <f>ROUND(E41*F41,2)</f>
        <v>0</v>
      </c>
      <c r="H41" s="172"/>
      <c r="I41" s="173">
        <f>ROUND(E41*H41,2)</f>
        <v>0</v>
      </c>
      <c r="J41" s="172"/>
      <c r="K41" s="173">
        <f>ROUND(E41*J41,2)</f>
        <v>0</v>
      </c>
      <c r="L41" s="173">
        <v>21</v>
      </c>
      <c r="M41" s="173">
        <f>G41*(1+L41/100)</f>
        <v>0</v>
      </c>
      <c r="N41" s="171">
        <v>0</v>
      </c>
      <c r="O41" s="171">
        <f>ROUND(E41*N41,2)</f>
        <v>0</v>
      </c>
      <c r="P41" s="171">
        <v>0</v>
      </c>
      <c r="Q41" s="171">
        <f>ROUND(E41*P41,2)</f>
        <v>0</v>
      </c>
      <c r="R41" s="173"/>
      <c r="S41" s="173" t="s">
        <v>179</v>
      </c>
      <c r="T41" s="174" t="s">
        <v>180</v>
      </c>
      <c r="U41" s="156">
        <v>0</v>
      </c>
      <c r="V41" s="156">
        <f>ROUND(E41*U41,2)</f>
        <v>0</v>
      </c>
      <c r="W41" s="156"/>
      <c r="X41" s="156" t="s">
        <v>181</v>
      </c>
      <c r="Y41" s="156" t="s">
        <v>182</v>
      </c>
      <c r="Z41" s="146"/>
      <c r="AA41" s="146"/>
      <c r="AB41" s="146"/>
      <c r="AC41" s="146"/>
      <c r="AD41" s="146"/>
      <c r="AE41" s="146"/>
      <c r="AF41" s="146"/>
      <c r="AG41" s="146" t="s">
        <v>183</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513" t="s">
        <v>231</v>
      </c>
      <c r="D42" s="514"/>
      <c r="E42" s="514"/>
      <c r="F42" s="514"/>
      <c r="G42" s="514"/>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185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8">
        <v>21</v>
      </c>
      <c r="B43" s="169" t="s">
        <v>234</v>
      </c>
      <c r="C43" s="184" t="s">
        <v>235</v>
      </c>
      <c r="D43" s="170" t="s">
        <v>178</v>
      </c>
      <c r="E43" s="171">
        <v>1</v>
      </c>
      <c r="F43" s="172"/>
      <c r="G43" s="173">
        <f>ROUND(E43*F43,2)</f>
        <v>0</v>
      </c>
      <c r="H43" s="172"/>
      <c r="I43" s="173">
        <f>ROUND(E43*H43,2)</f>
        <v>0</v>
      </c>
      <c r="J43" s="172"/>
      <c r="K43" s="173">
        <f>ROUND(E43*J43,2)</f>
        <v>0</v>
      </c>
      <c r="L43" s="173">
        <v>21</v>
      </c>
      <c r="M43" s="173">
        <f>G43*(1+L43/100)</f>
        <v>0</v>
      </c>
      <c r="N43" s="171">
        <v>0</v>
      </c>
      <c r="O43" s="171">
        <f>ROUND(E43*N43,2)</f>
        <v>0</v>
      </c>
      <c r="P43" s="171">
        <v>0</v>
      </c>
      <c r="Q43" s="171">
        <f>ROUND(E43*P43,2)</f>
        <v>0</v>
      </c>
      <c r="R43" s="173"/>
      <c r="S43" s="173" t="s">
        <v>179</v>
      </c>
      <c r="T43" s="174" t="s">
        <v>180</v>
      </c>
      <c r="U43" s="156">
        <v>0</v>
      </c>
      <c r="V43" s="156">
        <f>ROUND(E43*U43,2)</f>
        <v>0</v>
      </c>
      <c r="W43" s="156"/>
      <c r="X43" s="156" t="s">
        <v>181</v>
      </c>
      <c r="Y43" s="156" t="s">
        <v>182</v>
      </c>
      <c r="Z43" s="146"/>
      <c r="AA43" s="146"/>
      <c r="AB43" s="146"/>
      <c r="AC43" s="146"/>
      <c r="AD43" s="146"/>
      <c r="AE43" s="146"/>
      <c r="AF43" s="146"/>
      <c r="AG43" s="146" t="s">
        <v>183</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13" t="s">
        <v>231</v>
      </c>
      <c r="D44" s="514"/>
      <c r="E44" s="514"/>
      <c r="F44" s="514"/>
      <c r="G44" s="514"/>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185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68">
        <v>22</v>
      </c>
      <c r="B45" s="169" t="s">
        <v>236</v>
      </c>
      <c r="C45" s="184" t="s">
        <v>237</v>
      </c>
      <c r="D45" s="170" t="s">
        <v>178</v>
      </c>
      <c r="E45" s="171">
        <v>1</v>
      </c>
      <c r="F45" s="172"/>
      <c r="G45" s="173">
        <f>ROUND(E45*F45,2)</f>
        <v>0</v>
      </c>
      <c r="H45" s="172"/>
      <c r="I45" s="173">
        <f>ROUND(E45*H45,2)</f>
        <v>0</v>
      </c>
      <c r="J45" s="172"/>
      <c r="K45" s="173">
        <f>ROUND(E45*J45,2)</f>
        <v>0</v>
      </c>
      <c r="L45" s="173">
        <v>21</v>
      </c>
      <c r="M45" s="173">
        <f>G45*(1+L45/100)</f>
        <v>0</v>
      </c>
      <c r="N45" s="171">
        <v>0</v>
      </c>
      <c r="O45" s="171">
        <f>ROUND(E45*N45,2)</f>
        <v>0</v>
      </c>
      <c r="P45" s="171">
        <v>0</v>
      </c>
      <c r="Q45" s="171">
        <f>ROUND(E45*P45,2)</f>
        <v>0</v>
      </c>
      <c r="R45" s="173"/>
      <c r="S45" s="173" t="s">
        <v>179</v>
      </c>
      <c r="T45" s="174" t="s">
        <v>180</v>
      </c>
      <c r="U45" s="156">
        <v>0</v>
      </c>
      <c r="V45" s="156">
        <f>ROUND(E45*U45,2)</f>
        <v>0</v>
      </c>
      <c r="W45" s="156"/>
      <c r="X45" s="156" t="s">
        <v>181</v>
      </c>
      <c r="Y45" s="156" t="s">
        <v>182</v>
      </c>
      <c r="Z45" s="146"/>
      <c r="AA45" s="146"/>
      <c r="AB45" s="146"/>
      <c r="AC45" s="146"/>
      <c r="AD45" s="146"/>
      <c r="AE45" s="146"/>
      <c r="AF45" s="146"/>
      <c r="AG45" s="146" t="s">
        <v>183</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ht="21" outlineLevel="2" x14ac:dyDescent="0.25">
      <c r="A46" s="153"/>
      <c r="B46" s="154"/>
      <c r="C46" s="513" t="s">
        <v>238</v>
      </c>
      <c r="D46" s="514"/>
      <c r="E46" s="514"/>
      <c r="F46" s="514"/>
      <c r="G46" s="514"/>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185</v>
      </c>
      <c r="AH46" s="146"/>
      <c r="AI46" s="146"/>
      <c r="AJ46" s="146"/>
      <c r="AK46" s="146"/>
      <c r="AL46" s="146"/>
      <c r="AM46" s="146"/>
      <c r="AN46" s="146"/>
      <c r="AO46" s="146"/>
      <c r="AP46" s="146"/>
      <c r="AQ46" s="146"/>
      <c r="AR46" s="146"/>
      <c r="AS46" s="146"/>
      <c r="AT46" s="146"/>
      <c r="AU46" s="146"/>
      <c r="AV46" s="146"/>
      <c r="AW46" s="146"/>
      <c r="AX46" s="146"/>
      <c r="AY46" s="146"/>
      <c r="AZ46" s="146"/>
      <c r="BA46" s="182" t="str">
        <f>C46</f>
        <v>Dopracovaná projektová dokumentace dle nabídnutých zařízení bude projednána a odsouhlasena s distributorem EG.D, dle podmínek smlouvy o připojení výrobního zařízení k distribuční soustavě.</v>
      </c>
      <c r="BB46" s="146"/>
      <c r="BC46" s="146"/>
      <c r="BD46" s="146"/>
      <c r="BE46" s="146"/>
      <c r="BF46" s="146"/>
      <c r="BG46" s="146"/>
      <c r="BH46" s="146"/>
    </row>
    <row r="47" spans="1:60" outlineLevel="1" x14ac:dyDescent="0.25">
      <c r="A47" s="168">
        <v>23</v>
      </c>
      <c r="B47" s="169" t="s">
        <v>239</v>
      </c>
      <c r="C47" s="184" t="s">
        <v>240</v>
      </c>
      <c r="D47" s="170" t="s">
        <v>178</v>
      </c>
      <c r="E47" s="171">
        <v>1</v>
      </c>
      <c r="F47" s="172"/>
      <c r="G47" s="173">
        <f>ROUND(E47*F47,2)</f>
        <v>0</v>
      </c>
      <c r="H47" s="172"/>
      <c r="I47" s="173">
        <f>ROUND(E47*H47,2)</f>
        <v>0</v>
      </c>
      <c r="J47" s="172"/>
      <c r="K47" s="173">
        <f>ROUND(E47*J47,2)</f>
        <v>0</v>
      </c>
      <c r="L47" s="173">
        <v>21</v>
      </c>
      <c r="M47" s="173">
        <f>G47*(1+L47/100)</f>
        <v>0</v>
      </c>
      <c r="N47" s="171">
        <v>0</v>
      </c>
      <c r="O47" s="171">
        <f>ROUND(E47*N47,2)</f>
        <v>0</v>
      </c>
      <c r="P47" s="171">
        <v>0</v>
      </c>
      <c r="Q47" s="171">
        <f>ROUND(E47*P47,2)</f>
        <v>0</v>
      </c>
      <c r="R47" s="173"/>
      <c r="S47" s="173" t="s">
        <v>179</v>
      </c>
      <c r="T47" s="174" t="s">
        <v>180</v>
      </c>
      <c r="U47" s="156">
        <v>0</v>
      </c>
      <c r="V47" s="156">
        <f>ROUND(E47*U47,2)</f>
        <v>0</v>
      </c>
      <c r="W47" s="156"/>
      <c r="X47" s="156" t="s">
        <v>181</v>
      </c>
      <c r="Y47" s="156" t="s">
        <v>182</v>
      </c>
      <c r="Z47" s="146"/>
      <c r="AA47" s="146"/>
      <c r="AB47" s="146"/>
      <c r="AC47" s="146"/>
      <c r="AD47" s="146"/>
      <c r="AE47" s="146"/>
      <c r="AF47" s="146"/>
      <c r="AG47" s="146" t="s">
        <v>183</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513" t="s">
        <v>241</v>
      </c>
      <c r="D48" s="514"/>
      <c r="E48" s="514"/>
      <c r="F48" s="514"/>
      <c r="G48" s="514"/>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185</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ht="20.399999999999999" outlineLevel="1" x14ac:dyDescent="0.25">
      <c r="A49" s="168">
        <v>24</v>
      </c>
      <c r="B49" s="169" t="s">
        <v>242</v>
      </c>
      <c r="C49" s="184" t="s">
        <v>243</v>
      </c>
      <c r="D49" s="170" t="s">
        <v>178</v>
      </c>
      <c r="E49" s="171">
        <v>1</v>
      </c>
      <c r="F49" s="172"/>
      <c r="G49" s="173">
        <f>ROUND(E49*F49,2)</f>
        <v>0</v>
      </c>
      <c r="H49" s="172"/>
      <c r="I49" s="173">
        <f>ROUND(E49*H49,2)</f>
        <v>0</v>
      </c>
      <c r="J49" s="172"/>
      <c r="K49" s="173">
        <f>ROUND(E49*J49,2)</f>
        <v>0</v>
      </c>
      <c r="L49" s="173">
        <v>21</v>
      </c>
      <c r="M49" s="173">
        <f>G49*(1+L49/100)</f>
        <v>0</v>
      </c>
      <c r="N49" s="171">
        <v>0</v>
      </c>
      <c r="O49" s="171">
        <f>ROUND(E49*N49,2)</f>
        <v>0</v>
      </c>
      <c r="P49" s="171">
        <v>0</v>
      </c>
      <c r="Q49" s="171">
        <f>ROUND(E49*P49,2)</f>
        <v>0</v>
      </c>
      <c r="R49" s="173"/>
      <c r="S49" s="173" t="s">
        <v>179</v>
      </c>
      <c r="T49" s="174" t="s">
        <v>180</v>
      </c>
      <c r="U49" s="156">
        <v>0</v>
      </c>
      <c r="V49" s="156">
        <f>ROUND(E49*U49,2)</f>
        <v>0</v>
      </c>
      <c r="W49" s="156"/>
      <c r="X49" s="156" t="s">
        <v>181</v>
      </c>
      <c r="Y49" s="156" t="s">
        <v>182</v>
      </c>
      <c r="Z49" s="146"/>
      <c r="AA49" s="146"/>
      <c r="AB49" s="146"/>
      <c r="AC49" s="146"/>
      <c r="AD49" s="146"/>
      <c r="AE49" s="146"/>
      <c r="AF49" s="146"/>
      <c r="AG49" s="146" t="s">
        <v>183</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2" x14ac:dyDescent="0.25">
      <c r="A50" s="153"/>
      <c r="B50" s="154"/>
      <c r="C50" s="513" t="s">
        <v>241</v>
      </c>
      <c r="D50" s="514"/>
      <c r="E50" s="514"/>
      <c r="F50" s="514"/>
      <c r="G50" s="514"/>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185</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68">
        <v>25</v>
      </c>
      <c r="B51" s="169" t="s">
        <v>244</v>
      </c>
      <c r="C51" s="184" t="s">
        <v>245</v>
      </c>
      <c r="D51" s="170" t="s">
        <v>178</v>
      </c>
      <c r="E51" s="171">
        <v>1</v>
      </c>
      <c r="F51" s="172"/>
      <c r="G51" s="173">
        <f>ROUND(E51*F51,2)</f>
        <v>0</v>
      </c>
      <c r="H51" s="172"/>
      <c r="I51" s="173">
        <f>ROUND(E51*H51,2)</f>
        <v>0</v>
      </c>
      <c r="J51" s="172"/>
      <c r="K51" s="173">
        <f>ROUND(E51*J51,2)</f>
        <v>0</v>
      </c>
      <c r="L51" s="173">
        <v>21</v>
      </c>
      <c r="M51" s="173">
        <f>G51*(1+L51/100)</f>
        <v>0</v>
      </c>
      <c r="N51" s="171">
        <v>0</v>
      </c>
      <c r="O51" s="171">
        <f>ROUND(E51*N51,2)</f>
        <v>0</v>
      </c>
      <c r="P51" s="171">
        <v>0</v>
      </c>
      <c r="Q51" s="171">
        <f>ROUND(E51*P51,2)</f>
        <v>0</v>
      </c>
      <c r="R51" s="173"/>
      <c r="S51" s="173" t="s">
        <v>179</v>
      </c>
      <c r="T51" s="174" t="s">
        <v>180</v>
      </c>
      <c r="U51" s="156">
        <v>0</v>
      </c>
      <c r="V51" s="156">
        <f>ROUND(E51*U51,2)</f>
        <v>0</v>
      </c>
      <c r="W51" s="156"/>
      <c r="X51" s="156" t="s">
        <v>181</v>
      </c>
      <c r="Y51" s="156" t="s">
        <v>182</v>
      </c>
      <c r="Z51" s="146"/>
      <c r="AA51" s="146"/>
      <c r="AB51" s="146"/>
      <c r="AC51" s="146"/>
      <c r="AD51" s="146"/>
      <c r="AE51" s="146"/>
      <c r="AF51" s="146"/>
      <c r="AG51" s="146" t="s">
        <v>183</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513" t="s">
        <v>241</v>
      </c>
      <c r="D52" s="514"/>
      <c r="E52" s="514"/>
      <c r="F52" s="514"/>
      <c r="G52" s="514"/>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185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x14ac:dyDescent="0.25">
      <c r="A53" s="3"/>
      <c r="B53" s="4"/>
      <c r="C53" s="186"/>
      <c r="D53" s="6"/>
      <c r="E53" s="3"/>
      <c r="F53" s="3"/>
      <c r="G53" s="3"/>
      <c r="H53" s="3"/>
      <c r="I53" s="3"/>
      <c r="J53" s="3"/>
      <c r="K53" s="3"/>
      <c r="L53" s="3"/>
      <c r="M53" s="3"/>
      <c r="N53" s="3"/>
      <c r="O53" s="3"/>
      <c r="P53" s="3"/>
      <c r="Q53" s="3"/>
      <c r="R53" s="3"/>
      <c r="S53" s="3"/>
      <c r="T53" s="3"/>
      <c r="U53" s="3"/>
      <c r="V53" s="3"/>
      <c r="W53" s="3"/>
      <c r="X53" s="3"/>
      <c r="Y53" s="3"/>
      <c r="AE53">
        <v>12</v>
      </c>
      <c r="AF53">
        <v>21</v>
      </c>
      <c r="AG53" t="s">
        <v>160</v>
      </c>
    </row>
    <row r="54" spans="1:60" x14ac:dyDescent="0.25">
      <c r="A54" s="149"/>
      <c r="B54" s="150" t="s">
        <v>29</v>
      </c>
      <c r="C54" s="187"/>
      <c r="D54" s="151"/>
      <c r="E54" s="152"/>
      <c r="F54" s="152"/>
      <c r="G54" s="167">
        <f>G8</f>
        <v>0</v>
      </c>
      <c r="H54" s="3"/>
      <c r="I54" s="3"/>
      <c r="J54" s="3"/>
      <c r="K54" s="3"/>
      <c r="L54" s="3"/>
      <c r="M54" s="3"/>
      <c r="N54" s="3"/>
      <c r="O54" s="3"/>
      <c r="P54" s="3"/>
      <c r="Q54" s="3"/>
      <c r="R54" s="3"/>
      <c r="S54" s="3"/>
      <c r="T54" s="3"/>
      <c r="U54" s="3"/>
      <c r="V54" s="3"/>
      <c r="W54" s="3"/>
      <c r="X54" s="3"/>
      <c r="Y54" s="3"/>
      <c r="AE54">
        <f>SUMIF(L7:L52,AE53,G7:G52)</f>
        <v>0</v>
      </c>
      <c r="AF54">
        <f>SUMIF(L7:L52,AF53,G7:G52)</f>
        <v>0</v>
      </c>
      <c r="AG54" t="s">
        <v>246</v>
      </c>
    </row>
    <row r="55" spans="1:60" x14ac:dyDescent="0.25">
      <c r="C55" s="188"/>
      <c r="D55" s="10"/>
      <c r="AG55" t="s">
        <v>248</v>
      </c>
    </row>
    <row r="56" spans="1:60" x14ac:dyDescent="0.25">
      <c r="D56" s="10"/>
    </row>
    <row r="57" spans="1:60" x14ac:dyDescent="0.25">
      <c r="D57" s="10"/>
    </row>
    <row r="58" spans="1:60" x14ac:dyDescent="0.25">
      <c r="D58" s="10"/>
    </row>
    <row r="59" spans="1:60" x14ac:dyDescent="0.25">
      <c r="D59" s="10"/>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JRDXhH2vhB4jEwR1wFo7TV+n7m4lsPof2joZMswz4+DqJYQqtQAPlw8dDohoPDIEn1BNunYreh1I1KWM11qlMg==" saltValue="pY399942vGkCAzpRpEqM6w==" spinCount="100000" sheet="1" formatRows="0"/>
  <mergeCells count="23">
    <mergeCell ref="C14:G14"/>
    <mergeCell ref="A1:G1"/>
    <mergeCell ref="C2:G2"/>
    <mergeCell ref="C3:G3"/>
    <mergeCell ref="C4:G4"/>
    <mergeCell ref="C10:G10"/>
    <mergeCell ref="C42:G42"/>
    <mergeCell ref="C17:G17"/>
    <mergeCell ref="C20:G20"/>
    <mergeCell ref="C22:G22"/>
    <mergeCell ref="C24:G24"/>
    <mergeCell ref="C26:G26"/>
    <mergeCell ref="C28:G28"/>
    <mergeCell ref="C30:G30"/>
    <mergeCell ref="C32:G32"/>
    <mergeCell ref="C33:G33"/>
    <mergeCell ref="C35:G35"/>
    <mergeCell ref="C40:G40"/>
    <mergeCell ref="C44:G44"/>
    <mergeCell ref="C46:G46"/>
    <mergeCell ref="C48:G48"/>
    <mergeCell ref="C50:G50"/>
    <mergeCell ref="C52:G52"/>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55D09-3D0B-4AE5-868C-C9C7614676A9}">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50</v>
      </c>
      <c r="C3" s="518" t="s">
        <v>51</v>
      </c>
      <c r="D3" s="519"/>
      <c r="E3" s="519"/>
      <c r="F3" s="519"/>
      <c r="G3" s="520"/>
      <c r="AC3" s="120" t="s">
        <v>148</v>
      </c>
      <c r="AG3" t="s">
        <v>150</v>
      </c>
    </row>
    <row r="4" spans="1:60" ht="25.2" customHeight="1" x14ac:dyDescent="0.25">
      <c r="A4" s="139" t="s">
        <v>9</v>
      </c>
      <c r="B4" s="140" t="s">
        <v>52</v>
      </c>
      <c r="C4" s="521" t="s">
        <v>51</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89</v>
      </c>
      <c r="C8" s="183" t="s">
        <v>90</v>
      </c>
      <c r="D8" s="163"/>
      <c r="E8" s="164"/>
      <c r="F8" s="165"/>
      <c r="G8" s="165">
        <f>SUMIF(AG9:AG9,"&lt;&gt;NOR",G9:G9)</f>
        <v>0</v>
      </c>
      <c r="H8" s="165"/>
      <c r="I8" s="165">
        <f>SUM(I9:I9)</f>
        <v>0</v>
      </c>
      <c r="J8" s="165"/>
      <c r="K8" s="165">
        <f>SUM(K9:K9)</f>
        <v>0</v>
      </c>
      <c r="L8" s="165"/>
      <c r="M8" s="165">
        <f>SUM(M9:M9)</f>
        <v>0</v>
      </c>
      <c r="N8" s="164"/>
      <c r="O8" s="164">
        <f>SUM(O9:O9)</f>
        <v>0</v>
      </c>
      <c r="P8" s="164"/>
      <c r="Q8" s="164">
        <f>SUM(Q9:Q9)</f>
        <v>0</v>
      </c>
      <c r="R8" s="165"/>
      <c r="S8" s="165"/>
      <c r="T8" s="166"/>
      <c r="U8" s="160"/>
      <c r="V8" s="160">
        <f>SUM(V9:V9)</f>
        <v>0</v>
      </c>
      <c r="W8" s="160"/>
      <c r="X8" s="160"/>
      <c r="Y8" s="160"/>
      <c r="AG8" t="s">
        <v>175</v>
      </c>
    </row>
    <row r="9" spans="1:60" outlineLevel="1" x14ac:dyDescent="0.25">
      <c r="A9" s="175">
        <v>1</v>
      </c>
      <c r="B9" s="176" t="s">
        <v>250</v>
      </c>
      <c r="C9" s="185" t="s">
        <v>251</v>
      </c>
      <c r="D9" s="177" t="s">
        <v>252</v>
      </c>
      <c r="E9" s="178">
        <v>20</v>
      </c>
      <c r="F9" s="179"/>
      <c r="G9" s="180">
        <f>ROUND(E9*F9,2)</f>
        <v>0</v>
      </c>
      <c r="H9" s="179"/>
      <c r="I9" s="180">
        <f>ROUND(E9*H9,2)</f>
        <v>0</v>
      </c>
      <c r="J9" s="179"/>
      <c r="K9" s="180">
        <f>ROUND(E9*J9,2)</f>
        <v>0</v>
      </c>
      <c r="L9" s="180">
        <v>21</v>
      </c>
      <c r="M9" s="180">
        <f>G9*(1+L9/100)</f>
        <v>0</v>
      </c>
      <c r="N9" s="178">
        <v>0</v>
      </c>
      <c r="O9" s="178">
        <f>ROUND(E9*N9,2)</f>
        <v>0</v>
      </c>
      <c r="P9" s="178">
        <v>0</v>
      </c>
      <c r="Q9" s="178">
        <f>ROUND(E9*P9,2)</f>
        <v>0</v>
      </c>
      <c r="R9" s="180"/>
      <c r="S9" s="180" t="s">
        <v>179</v>
      </c>
      <c r="T9" s="181" t="s">
        <v>180</v>
      </c>
      <c r="U9" s="156">
        <v>0</v>
      </c>
      <c r="V9" s="156">
        <f>ROUND(E9*U9,2)</f>
        <v>0</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x14ac:dyDescent="0.25">
      <c r="A10" s="161" t="s">
        <v>174</v>
      </c>
      <c r="B10" s="162" t="s">
        <v>93</v>
      </c>
      <c r="C10" s="183" t="s">
        <v>94</v>
      </c>
      <c r="D10" s="163"/>
      <c r="E10" s="164"/>
      <c r="F10" s="165"/>
      <c r="G10" s="165">
        <f>SUMIF(AG11:AG13,"&lt;&gt;NOR",G11:G13)</f>
        <v>0</v>
      </c>
      <c r="H10" s="165"/>
      <c r="I10" s="165">
        <f>SUM(I11:I13)</f>
        <v>0</v>
      </c>
      <c r="J10" s="165"/>
      <c r="K10" s="165">
        <f>SUM(K11:K13)</f>
        <v>0</v>
      </c>
      <c r="L10" s="165"/>
      <c r="M10" s="165">
        <f>SUM(M11:M13)</f>
        <v>0</v>
      </c>
      <c r="N10" s="164"/>
      <c r="O10" s="164">
        <f>SUM(O11:O13)</f>
        <v>0.17</v>
      </c>
      <c r="P10" s="164"/>
      <c r="Q10" s="164">
        <f>SUM(Q11:Q13)</f>
        <v>0</v>
      </c>
      <c r="R10" s="165"/>
      <c r="S10" s="165"/>
      <c r="T10" s="166"/>
      <c r="U10" s="160"/>
      <c r="V10" s="160">
        <f>SUM(V11:V13)</f>
        <v>0.79</v>
      </c>
      <c r="W10" s="160"/>
      <c r="X10" s="160"/>
      <c r="Y10" s="160"/>
      <c r="AG10" t="s">
        <v>175</v>
      </c>
    </row>
    <row r="11" spans="1:60" ht="20.399999999999999" outlineLevel="1" x14ac:dyDescent="0.25">
      <c r="A11" s="168">
        <v>2</v>
      </c>
      <c r="B11" s="169" t="s">
        <v>255</v>
      </c>
      <c r="C11" s="184" t="s">
        <v>256</v>
      </c>
      <c r="D11" s="170" t="s">
        <v>257</v>
      </c>
      <c r="E11" s="171">
        <v>1</v>
      </c>
      <c r="F11" s="172"/>
      <c r="G11" s="173">
        <f>ROUND(E11*F11,2)</f>
        <v>0</v>
      </c>
      <c r="H11" s="172"/>
      <c r="I11" s="173">
        <f>ROUND(E11*H11,2)</f>
        <v>0</v>
      </c>
      <c r="J11" s="172"/>
      <c r="K11" s="173">
        <f>ROUND(E11*J11,2)</f>
        <v>0</v>
      </c>
      <c r="L11" s="173">
        <v>21</v>
      </c>
      <c r="M11" s="173">
        <f>G11*(1+L11/100)</f>
        <v>0</v>
      </c>
      <c r="N11" s="171">
        <v>0.17277000000000001</v>
      </c>
      <c r="O11" s="171">
        <f>ROUND(E11*N11,2)</f>
        <v>0.17</v>
      </c>
      <c r="P11" s="171">
        <v>0</v>
      </c>
      <c r="Q11" s="171">
        <f>ROUND(E11*P11,2)</f>
        <v>0</v>
      </c>
      <c r="R11" s="173"/>
      <c r="S11" s="173" t="s">
        <v>179</v>
      </c>
      <c r="T11" s="174" t="s">
        <v>180</v>
      </c>
      <c r="U11" s="156">
        <v>0.79025999999999996</v>
      </c>
      <c r="V11" s="156">
        <f>ROUND(E11*U11,2)</f>
        <v>0.79</v>
      </c>
      <c r="W11" s="156"/>
      <c r="X11" s="156" t="s">
        <v>258</v>
      </c>
      <c r="Y11" s="156" t="s">
        <v>182</v>
      </c>
      <c r="Z11" s="146"/>
      <c r="AA11" s="146"/>
      <c r="AB11" s="146"/>
      <c r="AC11" s="146"/>
      <c r="AD11" s="146"/>
      <c r="AE11" s="146"/>
      <c r="AF11" s="146"/>
      <c r="AG11" s="146" t="s">
        <v>259</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2" x14ac:dyDescent="0.25">
      <c r="A12" s="153"/>
      <c r="B12" s="154"/>
      <c r="C12" s="513" t="s">
        <v>260</v>
      </c>
      <c r="D12" s="514"/>
      <c r="E12" s="514"/>
      <c r="F12" s="514"/>
      <c r="G12" s="514"/>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185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3" x14ac:dyDescent="0.25">
      <c r="A13" s="153"/>
      <c r="B13" s="154"/>
      <c r="C13" s="515" t="s">
        <v>261</v>
      </c>
      <c r="D13" s="516"/>
      <c r="E13" s="516"/>
      <c r="F13" s="516"/>
      <c r="G13" s="516"/>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185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x14ac:dyDescent="0.25">
      <c r="A14" s="161" t="s">
        <v>174</v>
      </c>
      <c r="B14" s="162" t="s">
        <v>101</v>
      </c>
      <c r="C14" s="183" t="s">
        <v>102</v>
      </c>
      <c r="D14" s="163"/>
      <c r="E14" s="164"/>
      <c r="F14" s="165"/>
      <c r="G14" s="165">
        <f>SUMIF(AG15:AG22,"&lt;&gt;NOR",G15:G22)</f>
        <v>0</v>
      </c>
      <c r="H14" s="165"/>
      <c r="I14" s="165">
        <f>SUM(I15:I22)</f>
        <v>0</v>
      </c>
      <c r="J14" s="165"/>
      <c r="K14" s="165">
        <f>SUM(K15:K22)</f>
        <v>0</v>
      </c>
      <c r="L14" s="165"/>
      <c r="M14" s="165">
        <f>SUM(M15:M22)</f>
        <v>0</v>
      </c>
      <c r="N14" s="164"/>
      <c r="O14" s="164">
        <f>SUM(O15:O22)</f>
        <v>0.17</v>
      </c>
      <c r="P14" s="164"/>
      <c r="Q14" s="164">
        <f>SUM(Q15:Q22)</f>
        <v>0</v>
      </c>
      <c r="R14" s="165"/>
      <c r="S14" s="165"/>
      <c r="T14" s="166"/>
      <c r="U14" s="160"/>
      <c r="V14" s="160">
        <f>SUM(V15:V22)</f>
        <v>6.21</v>
      </c>
      <c r="W14" s="160"/>
      <c r="X14" s="160"/>
      <c r="Y14" s="160"/>
      <c r="AG14" t="s">
        <v>175</v>
      </c>
    </row>
    <row r="15" spans="1:60" outlineLevel="1" x14ac:dyDescent="0.25">
      <c r="A15" s="168">
        <v>3</v>
      </c>
      <c r="B15" s="169" t="s">
        <v>262</v>
      </c>
      <c r="C15" s="184" t="s">
        <v>263</v>
      </c>
      <c r="D15" s="170" t="s">
        <v>264</v>
      </c>
      <c r="E15" s="171">
        <v>3</v>
      </c>
      <c r="F15" s="172"/>
      <c r="G15" s="173">
        <f>ROUND(E15*F15,2)</f>
        <v>0</v>
      </c>
      <c r="H15" s="172"/>
      <c r="I15" s="173">
        <f>ROUND(E15*H15,2)</f>
        <v>0</v>
      </c>
      <c r="J15" s="172"/>
      <c r="K15" s="173">
        <f>ROUND(E15*J15,2)</f>
        <v>0</v>
      </c>
      <c r="L15" s="173">
        <v>21</v>
      </c>
      <c r="M15" s="173">
        <f>G15*(1+L15/100)</f>
        <v>0</v>
      </c>
      <c r="N15" s="171">
        <v>5.2580000000000002E-2</v>
      </c>
      <c r="O15" s="171">
        <f>ROUND(E15*N15,2)</f>
        <v>0.16</v>
      </c>
      <c r="P15" s="171">
        <v>0</v>
      </c>
      <c r="Q15" s="171">
        <f>ROUND(E15*P15,2)</f>
        <v>0</v>
      </c>
      <c r="R15" s="173" t="s">
        <v>265</v>
      </c>
      <c r="S15" s="173" t="s">
        <v>266</v>
      </c>
      <c r="T15" s="174" t="s">
        <v>266</v>
      </c>
      <c r="U15" s="156">
        <v>0.92</v>
      </c>
      <c r="V15" s="156">
        <f>ROUND(E15*U15,2)</f>
        <v>2.76</v>
      </c>
      <c r="W15" s="156"/>
      <c r="X15" s="156" t="s">
        <v>253</v>
      </c>
      <c r="Y15" s="156" t="s">
        <v>182</v>
      </c>
      <c r="Z15" s="146"/>
      <c r="AA15" s="146"/>
      <c r="AB15" s="146"/>
      <c r="AC15" s="146"/>
      <c r="AD15" s="146"/>
      <c r="AE15" s="146"/>
      <c r="AF15" s="146"/>
      <c r="AG15" s="146" t="s">
        <v>267</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513" t="s">
        <v>268</v>
      </c>
      <c r="D16" s="514"/>
      <c r="E16" s="514"/>
      <c r="F16" s="514"/>
      <c r="G16" s="514"/>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185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3" x14ac:dyDescent="0.25">
      <c r="A17" s="153"/>
      <c r="B17" s="154"/>
      <c r="C17" s="515" t="s">
        <v>269</v>
      </c>
      <c r="D17" s="516"/>
      <c r="E17" s="516"/>
      <c r="F17" s="516"/>
      <c r="G17" s="516"/>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185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2" x14ac:dyDescent="0.25">
      <c r="A18" s="153"/>
      <c r="B18" s="154"/>
      <c r="C18" s="191" t="s">
        <v>270</v>
      </c>
      <c r="D18" s="189"/>
      <c r="E18" s="190">
        <v>3</v>
      </c>
      <c r="F18" s="156"/>
      <c r="G18" s="156"/>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271</v>
      </c>
      <c r="AH18" s="146">
        <v>0</v>
      </c>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ht="20.399999999999999" outlineLevel="1" x14ac:dyDescent="0.25">
      <c r="A19" s="168">
        <v>4</v>
      </c>
      <c r="B19" s="169" t="s">
        <v>272</v>
      </c>
      <c r="C19" s="184" t="s">
        <v>273</v>
      </c>
      <c r="D19" s="170" t="s">
        <v>264</v>
      </c>
      <c r="E19" s="171">
        <v>15</v>
      </c>
      <c r="F19" s="172"/>
      <c r="G19" s="173">
        <f>ROUND(E19*F19,2)</f>
        <v>0</v>
      </c>
      <c r="H19" s="172"/>
      <c r="I19" s="173">
        <f>ROUND(E19*H19,2)</f>
        <v>0</v>
      </c>
      <c r="J19" s="172"/>
      <c r="K19" s="173">
        <f>ROUND(E19*J19,2)</f>
        <v>0</v>
      </c>
      <c r="L19" s="173">
        <v>21</v>
      </c>
      <c r="M19" s="173">
        <f>G19*(1+L19/100)</f>
        <v>0</v>
      </c>
      <c r="N19" s="171">
        <v>7.6000000000000004E-4</v>
      </c>
      <c r="O19" s="171">
        <f>ROUND(E19*N19,2)</f>
        <v>0.01</v>
      </c>
      <c r="P19" s="171">
        <v>0</v>
      </c>
      <c r="Q19" s="171">
        <f>ROUND(E19*P19,2)</f>
        <v>0</v>
      </c>
      <c r="R19" s="173" t="s">
        <v>265</v>
      </c>
      <c r="S19" s="173" t="s">
        <v>266</v>
      </c>
      <c r="T19" s="174" t="s">
        <v>266</v>
      </c>
      <c r="U19" s="156">
        <v>0.23</v>
      </c>
      <c r="V19" s="156">
        <f>ROUND(E19*U19,2)</f>
        <v>3.45</v>
      </c>
      <c r="W19" s="156"/>
      <c r="X19" s="156" t="s">
        <v>253</v>
      </c>
      <c r="Y19" s="156" t="s">
        <v>182</v>
      </c>
      <c r="Z19" s="146"/>
      <c r="AA19" s="146"/>
      <c r="AB19" s="146"/>
      <c r="AC19" s="146"/>
      <c r="AD19" s="146"/>
      <c r="AE19" s="146"/>
      <c r="AF19" s="146"/>
      <c r="AG19" s="146" t="s">
        <v>267</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524" t="s">
        <v>274</v>
      </c>
      <c r="D20" s="525"/>
      <c r="E20" s="525"/>
      <c r="F20" s="525"/>
      <c r="G20" s="525"/>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2" x14ac:dyDescent="0.25">
      <c r="A21" s="153"/>
      <c r="B21" s="154"/>
      <c r="C21" s="515" t="s">
        <v>274</v>
      </c>
      <c r="D21" s="516"/>
      <c r="E21" s="516"/>
      <c r="F21" s="516"/>
      <c r="G21" s="516"/>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185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3" x14ac:dyDescent="0.25">
      <c r="A22" s="153"/>
      <c r="B22" s="154"/>
      <c r="C22" s="515" t="s">
        <v>276</v>
      </c>
      <c r="D22" s="516"/>
      <c r="E22" s="516"/>
      <c r="F22" s="516"/>
      <c r="G22" s="516"/>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185</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x14ac:dyDescent="0.25">
      <c r="A23" s="161" t="s">
        <v>174</v>
      </c>
      <c r="B23" s="162" t="s">
        <v>111</v>
      </c>
      <c r="C23" s="183" t="s">
        <v>112</v>
      </c>
      <c r="D23" s="163"/>
      <c r="E23" s="164"/>
      <c r="F23" s="165"/>
      <c r="G23" s="165">
        <f>SUMIF(AG24:AG44,"&lt;&gt;NOR",G24:G44)</f>
        <v>0</v>
      </c>
      <c r="H23" s="165"/>
      <c r="I23" s="165">
        <f>SUM(I24:I44)</f>
        <v>0</v>
      </c>
      <c r="J23" s="165"/>
      <c r="K23" s="165">
        <f>SUM(K24:K44)</f>
        <v>0</v>
      </c>
      <c r="L23" s="165"/>
      <c r="M23" s="165">
        <f>SUM(M24:M44)</f>
        <v>0</v>
      </c>
      <c r="N23" s="164"/>
      <c r="O23" s="164">
        <f>SUM(O24:O44)</f>
        <v>0</v>
      </c>
      <c r="P23" s="164"/>
      <c r="Q23" s="164">
        <f>SUM(Q24:Q44)</f>
        <v>0.13</v>
      </c>
      <c r="R23" s="165"/>
      <c r="S23" s="165"/>
      <c r="T23" s="166"/>
      <c r="U23" s="160"/>
      <c r="V23" s="160">
        <f>SUM(V24:V44)</f>
        <v>10.11</v>
      </c>
      <c r="W23" s="160"/>
      <c r="X23" s="160"/>
      <c r="Y23" s="160"/>
      <c r="AG23" t="s">
        <v>175</v>
      </c>
    </row>
    <row r="24" spans="1:60" outlineLevel="1" x14ac:dyDescent="0.25">
      <c r="A24" s="168">
        <v>5</v>
      </c>
      <c r="B24" s="169" t="s">
        <v>277</v>
      </c>
      <c r="C24" s="184" t="s">
        <v>278</v>
      </c>
      <c r="D24" s="170" t="s">
        <v>257</v>
      </c>
      <c r="E24" s="171">
        <v>1</v>
      </c>
      <c r="F24" s="172"/>
      <c r="G24" s="173">
        <f>ROUND(E24*F24,2)</f>
        <v>0</v>
      </c>
      <c r="H24" s="172"/>
      <c r="I24" s="173">
        <f>ROUND(E24*H24,2)</f>
        <v>0</v>
      </c>
      <c r="J24" s="172"/>
      <c r="K24" s="173">
        <f>ROUND(E24*J24,2)</f>
        <v>0</v>
      </c>
      <c r="L24" s="173">
        <v>21</v>
      </c>
      <c r="M24" s="173">
        <f>G24*(1+L24/100)</f>
        <v>0</v>
      </c>
      <c r="N24" s="171">
        <v>0</v>
      </c>
      <c r="O24" s="171">
        <f>ROUND(E24*N24,2)</f>
        <v>0</v>
      </c>
      <c r="P24" s="171">
        <v>0</v>
      </c>
      <c r="Q24" s="171">
        <f>ROUND(E24*P24,2)</f>
        <v>0</v>
      </c>
      <c r="R24" s="173"/>
      <c r="S24" s="173" t="s">
        <v>179</v>
      </c>
      <c r="T24" s="174" t="s">
        <v>180</v>
      </c>
      <c r="U24" s="156">
        <v>0.75</v>
      </c>
      <c r="V24" s="156">
        <f>ROUND(E24*U24,2)</f>
        <v>0.75</v>
      </c>
      <c r="W24" s="156"/>
      <c r="X24" s="156" t="s">
        <v>253</v>
      </c>
      <c r="Y24" s="156" t="s">
        <v>182</v>
      </c>
      <c r="Z24" s="146"/>
      <c r="AA24" s="146"/>
      <c r="AB24" s="146"/>
      <c r="AC24" s="146"/>
      <c r="AD24" s="146"/>
      <c r="AE24" s="146"/>
      <c r="AF24" s="146"/>
      <c r="AG24" s="146" t="s">
        <v>254</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513" t="s">
        <v>260</v>
      </c>
      <c r="D25" s="514"/>
      <c r="E25" s="514"/>
      <c r="F25" s="514"/>
      <c r="G25" s="514"/>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185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3" x14ac:dyDescent="0.25">
      <c r="A26" s="153"/>
      <c r="B26" s="154"/>
      <c r="C26" s="515" t="s">
        <v>279</v>
      </c>
      <c r="D26" s="516"/>
      <c r="E26" s="516"/>
      <c r="F26" s="516"/>
      <c r="G26" s="516"/>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185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3" x14ac:dyDescent="0.25">
      <c r="A27" s="153"/>
      <c r="B27" s="154"/>
      <c r="C27" s="515" t="s">
        <v>280</v>
      </c>
      <c r="D27" s="516"/>
      <c r="E27" s="516"/>
      <c r="F27" s="516"/>
      <c r="G27" s="51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185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68">
        <v>6</v>
      </c>
      <c r="B28" s="169" t="s">
        <v>281</v>
      </c>
      <c r="C28" s="184" t="s">
        <v>282</v>
      </c>
      <c r="D28" s="170" t="s">
        <v>283</v>
      </c>
      <c r="E28" s="171">
        <v>0.4</v>
      </c>
      <c r="F28" s="172"/>
      <c r="G28" s="173">
        <f>ROUND(E28*F28,2)</f>
        <v>0</v>
      </c>
      <c r="H28" s="172"/>
      <c r="I28" s="173">
        <f>ROUND(E28*H28,2)</f>
        <v>0</v>
      </c>
      <c r="J28" s="172"/>
      <c r="K28" s="173">
        <f>ROUND(E28*J28,2)</f>
        <v>0</v>
      </c>
      <c r="L28" s="173">
        <v>21</v>
      </c>
      <c r="M28" s="173">
        <f>G28*(1+L28/100)</f>
        <v>0</v>
      </c>
      <c r="N28" s="171">
        <v>1.4E-3</v>
      </c>
      <c r="O28" s="171">
        <f>ROUND(E28*N28,2)</f>
        <v>0</v>
      </c>
      <c r="P28" s="171">
        <v>5.0899999999999999E-3</v>
      </c>
      <c r="Q28" s="171">
        <f>ROUND(E28*P28,2)</f>
        <v>0</v>
      </c>
      <c r="R28" s="173"/>
      <c r="S28" s="173" t="s">
        <v>179</v>
      </c>
      <c r="T28" s="174" t="s">
        <v>180</v>
      </c>
      <c r="U28" s="156">
        <v>2.35</v>
      </c>
      <c r="V28" s="156">
        <f>ROUND(E28*U28,2)</f>
        <v>0.94</v>
      </c>
      <c r="W28" s="156"/>
      <c r="X28" s="156" t="s">
        <v>253</v>
      </c>
      <c r="Y28" s="156" t="s">
        <v>182</v>
      </c>
      <c r="Z28" s="146"/>
      <c r="AA28" s="146"/>
      <c r="AB28" s="146"/>
      <c r="AC28" s="146"/>
      <c r="AD28" s="146"/>
      <c r="AE28" s="146"/>
      <c r="AF28" s="146"/>
      <c r="AG28" s="146" t="s">
        <v>254</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2" x14ac:dyDescent="0.25">
      <c r="A29" s="153"/>
      <c r="B29" s="154"/>
      <c r="C29" s="513" t="s">
        <v>260</v>
      </c>
      <c r="D29" s="514"/>
      <c r="E29" s="514"/>
      <c r="F29" s="514"/>
      <c r="G29" s="514"/>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185</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3" x14ac:dyDescent="0.25">
      <c r="A30" s="153"/>
      <c r="B30" s="154"/>
      <c r="C30" s="515" t="s">
        <v>284</v>
      </c>
      <c r="D30" s="516"/>
      <c r="E30" s="516"/>
      <c r="F30" s="516"/>
      <c r="G30" s="516"/>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185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3" x14ac:dyDescent="0.25">
      <c r="A31" s="153"/>
      <c r="B31" s="154"/>
      <c r="C31" s="515" t="s">
        <v>285</v>
      </c>
      <c r="D31" s="516"/>
      <c r="E31" s="516"/>
      <c r="F31" s="516"/>
      <c r="G31" s="516"/>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185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3" x14ac:dyDescent="0.25">
      <c r="A32" s="153"/>
      <c r="B32" s="154"/>
      <c r="C32" s="515" t="s">
        <v>286</v>
      </c>
      <c r="D32" s="516"/>
      <c r="E32" s="516"/>
      <c r="F32" s="516"/>
      <c r="G32" s="516"/>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185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191" t="s">
        <v>287</v>
      </c>
      <c r="D33" s="189"/>
      <c r="E33" s="190">
        <v>0.4</v>
      </c>
      <c r="F33" s="156"/>
      <c r="G33" s="15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271</v>
      </c>
      <c r="AH33" s="146">
        <v>0</v>
      </c>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68">
        <v>7</v>
      </c>
      <c r="B34" s="169" t="s">
        <v>288</v>
      </c>
      <c r="C34" s="184" t="s">
        <v>289</v>
      </c>
      <c r="D34" s="170" t="s">
        <v>290</v>
      </c>
      <c r="E34" s="171">
        <v>2</v>
      </c>
      <c r="F34" s="172"/>
      <c r="G34" s="173">
        <f>ROUND(E34*F34,2)</f>
        <v>0</v>
      </c>
      <c r="H34" s="172"/>
      <c r="I34" s="173">
        <f>ROUND(E34*H34,2)</f>
        <v>0</v>
      </c>
      <c r="J34" s="172"/>
      <c r="K34" s="173">
        <f>ROUND(E34*J34,2)</f>
        <v>0</v>
      </c>
      <c r="L34" s="173">
        <v>21</v>
      </c>
      <c r="M34" s="173">
        <f>G34*(1+L34/100)</f>
        <v>0</v>
      </c>
      <c r="N34" s="171">
        <v>1.6299999999999999E-3</v>
      </c>
      <c r="O34" s="171">
        <f>ROUND(E34*N34,2)</f>
        <v>0</v>
      </c>
      <c r="P34" s="171">
        <v>2.3900000000000001E-2</v>
      </c>
      <c r="Q34" s="171">
        <f>ROUND(E34*P34,2)</f>
        <v>0.05</v>
      </c>
      <c r="R34" s="173"/>
      <c r="S34" s="173" t="s">
        <v>179</v>
      </c>
      <c r="T34" s="174" t="s">
        <v>180</v>
      </c>
      <c r="U34" s="156">
        <v>3.5</v>
      </c>
      <c r="V34" s="156">
        <f>ROUND(E34*U34,2)</f>
        <v>7</v>
      </c>
      <c r="W34" s="156"/>
      <c r="X34" s="156" t="s">
        <v>253</v>
      </c>
      <c r="Y34" s="156" t="s">
        <v>182</v>
      </c>
      <c r="Z34" s="146"/>
      <c r="AA34" s="146"/>
      <c r="AB34" s="146"/>
      <c r="AC34" s="146"/>
      <c r="AD34" s="146"/>
      <c r="AE34" s="146"/>
      <c r="AF34" s="146"/>
      <c r="AG34" s="146" t="s">
        <v>254</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2" x14ac:dyDescent="0.25">
      <c r="A35" s="153"/>
      <c r="B35" s="154"/>
      <c r="C35" s="513" t="s">
        <v>260</v>
      </c>
      <c r="D35" s="514"/>
      <c r="E35" s="514"/>
      <c r="F35" s="514"/>
      <c r="G35" s="514"/>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185</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3" x14ac:dyDescent="0.25">
      <c r="A36" s="153"/>
      <c r="B36" s="154"/>
      <c r="C36" s="515" t="s">
        <v>291</v>
      </c>
      <c r="D36" s="516"/>
      <c r="E36" s="516"/>
      <c r="F36" s="516"/>
      <c r="G36" s="516"/>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185</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3" x14ac:dyDescent="0.25">
      <c r="A37" s="153"/>
      <c r="B37" s="154"/>
      <c r="C37" s="515" t="s">
        <v>285</v>
      </c>
      <c r="D37" s="516"/>
      <c r="E37" s="516"/>
      <c r="F37" s="516"/>
      <c r="G37" s="516"/>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185</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3" x14ac:dyDescent="0.25">
      <c r="A38" s="153"/>
      <c r="B38" s="154"/>
      <c r="C38" s="515" t="s">
        <v>292</v>
      </c>
      <c r="D38" s="516"/>
      <c r="E38" s="516"/>
      <c r="F38" s="516"/>
      <c r="G38" s="516"/>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185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3" x14ac:dyDescent="0.25">
      <c r="A39" s="153"/>
      <c r="B39" s="154"/>
      <c r="C39" s="515" t="s">
        <v>286</v>
      </c>
      <c r="D39" s="516"/>
      <c r="E39" s="516"/>
      <c r="F39" s="516"/>
      <c r="G39" s="516"/>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185</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68">
        <v>8</v>
      </c>
      <c r="B40" s="169" t="s">
        <v>293</v>
      </c>
      <c r="C40" s="184" t="s">
        <v>294</v>
      </c>
      <c r="D40" s="170" t="s">
        <v>257</v>
      </c>
      <c r="E40" s="171">
        <v>1</v>
      </c>
      <c r="F40" s="172"/>
      <c r="G40" s="173">
        <f>ROUND(E40*F40,2)</f>
        <v>0</v>
      </c>
      <c r="H40" s="172"/>
      <c r="I40" s="173">
        <f>ROUND(E40*H40,2)</f>
        <v>0</v>
      </c>
      <c r="J40" s="172"/>
      <c r="K40" s="173">
        <f>ROUND(E40*J40,2)</f>
        <v>0</v>
      </c>
      <c r="L40" s="173">
        <v>21</v>
      </c>
      <c r="M40" s="173">
        <f>G40*(1+L40/100)</f>
        <v>0</v>
      </c>
      <c r="N40" s="171">
        <v>1.33E-3</v>
      </c>
      <c r="O40" s="171">
        <f>ROUND(E40*N40,2)</f>
        <v>0</v>
      </c>
      <c r="P40" s="171">
        <v>8.1000000000000003E-2</v>
      </c>
      <c r="Q40" s="171">
        <f>ROUND(E40*P40,2)</f>
        <v>0.08</v>
      </c>
      <c r="R40" s="173"/>
      <c r="S40" s="173" t="s">
        <v>179</v>
      </c>
      <c r="T40" s="174" t="s">
        <v>180</v>
      </c>
      <c r="U40" s="156">
        <v>1.42</v>
      </c>
      <c r="V40" s="156">
        <f>ROUND(E40*U40,2)</f>
        <v>1.42</v>
      </c>
      <c r="W40" s="156"/>
      <c r="X40" s="156" t="s">
        <v>253</v>
      </c>
      <c r="Y40" s="156" t="s">
        <v>182</v>
      </c>
      <c r="Z40" s="146"/>
      <c r="AA40" s="146"/>
      <c r="AB40" s="146"/>
      <c r="AC40" s="146"/>
      <c r="AD40" s="146"/>
      <c r="AE40" s="146"/>
      <c r="AF40" s="146"/>
      <c r="AG40" s="146" t="s">
        <v>254</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513" t="s">
        <v>295</v>
      </c>
      <c r="D41" s="514"/>
      <c r="E41" s="514"/>
      <c r="F41" s="514"/>
      <c r="G41" s="514"/>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185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3" x14ac:dyDescent="0.25">
      <c r="A42" s="153"/>
      <c r="B42" s="154"/>
      <c r="C42" s="515" t="s">
        <v>260</v>
      </c>
      <c r="D42" s="516"/>
      <c r="E42" s="516"/>
      <c r="F42" s="516"/>
      <c r="G42" s="516"/>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185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3" x14ac:dyDescent="0.25">
      <c r="A43" s="153"/>
      <c r="B43" s="154"/>
      <c r="C43" s="515" t="s">
        <v>285</v>
      </c>
      <c r="D43" s="516"/>
      <c r="E43" s="516"/>
      <c r="F43" s="516"/>
      <c r="G43" s="516"/>
      <c r="H43" s="156"/>
      <c r="I43" s="156"/>
      <c r="J43" s="156"/>
      <c r="K43" s="156"/>
      <c r="L43" s="156"/>
      <c r="M43" s="156"/>
      <c r="N43" s="155"/>
      <c r="O43" s="155"/>
      <c r="P43" s="155"/>
      <c r="Q43" s="155"/>
      <c r="R43" s="156"/>
      <c r="S43" s="156"/>
      <c r="T43" s="156"/>
      <c r="U43" s="156"/>
      <c r="V43" s="156"/>
      <c r="W43" s="156"/>
      <c r="X43" s="156"/>
      <c r="Y43" s="156"/>
      <c r="Z43" s="146"/>
      <c r="AA43" s="146"/>
      <c r="AB43" s="146"/>
      <c r="AC43" s="146"/>
      <c r="AD43" s="146"/>
      <c r="AE43" s="146"/>
      <c r="AF43" s="146"/>
      <c r="AG43" s="146" t="s">
        <v>185</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3" x14ac:dyDescent="0.25">
      <c r="A44" s="153"/>
      <c r="B44" s="154"/>
      <c r="C44" s="515" t="s">
        <v>286</v>
      </c>
      <c r="D44" s="516"/>
      <c r="E44" s="516"/>
      <c r="F44" s="516"/>
      <c r="G44" s="516"/>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185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x14ac:dyDescent="0.25">
      <c r="A45" s="161" t="s">
        <v>174</v>
      </c>
      <c r="B45" s="162" t="s">
        <v>115</v>
      </c>
      <c r="C45" s="183" t="s">
        <v>116</v>
      </c>
      <c r="D45" s="163"/>
      <c r="E45" s="164"/>
      <c r="F45" s="165"/>
      <c r="G45" s="165">
        <f>SUMIF(AG46:AG47,"&lt;&gt;NOR",G46:G47)</f>
        <v>0</v>
      </c>
      <c r="H45" s="165"/>
      <c r="I45" s="165">
        <f>SUM(I46:I47)</f>
        <v>0</v>
      </c>
      <c r="J45" s="165"/>
      <c r="K45" s="165">
        <f>SUM(K46:K47)</f>
        <v>0</v>
      </c>
      <c r="L45" s="165"/>
      <c r="M45" s="165">
        <f>SUM(M46:M47)</f>
        <v>0</v>
      </c>
      <c r="N45" s="164"/>
      <c r="O45" s="164">
        <f>SUM(O46:O47)</f>
        <v>0</v>
      </c>
      <c r="P45" s="164"/>
      <c r="Q45" s="164">
        <f>SUM(Q46:Q47)</f>
        <v>0</v>
      </c>
      <c r="R45" s="165"/>
      <c r="S45" s="165"/>
      <c r="T45" s="166"/>
      <c r="U45" s="160"/>
      <c r="V45" s="160">
        <f>SUM(V46:V47)</f>
        <v>0.15</v>
      </c>
      <c r="W45" s="160"/>
      <c r="X45" s="160"/>
      <c r="Y45" s="160"/>
      <c r="AG45" t="s">
        <v>175</v>
      </c>
    </row>
    <row r="46" spans="1:60" outlineLevel="1" x14ac:dyDescent="0.25">
      <c r="A46" s="168">
        <v>9</v>
      </c>
      <c r="B46" s="169" t="s">
        <v>296</v>
      </c>
      <c r="C46" s="184" t="s">
        <v>297</v>
      </c>
      <c r="D46" s="170" t="s">
        <v>298</v>
      </c>
      <c r="E46" s="171">
        <v>0.17429</v>
      </c>
      <c r="F46" s="172"/>
      <c r="G46" s="173">
        <f>ROUND(E46*F46,2)</f>
        <v>0</v>
      </c>
      <c r="H46" s="172"/>
      <c r="I46" s="173">
        <f>ROUND(E46*H46,2)</f>
        <v>0</v>
      </c>
      <c r="J46" s="172"/>
      <c r="K46" s="173">
        <f>ROUND(E46*J46,2)</f>
        <v>0</v>
      </c>
      <c r="L46" s="173">
        <v>21</v>
      </c>
      <c r="M46" s="173">
        <f>G46*(1+L46/100)</f>
        <v>0</v>
      </c>
      <c r="N46" s="171">
        <v>0</v>
      </c>
      <c r="O46" s="171">
        <f>ROUND(E46*N46,2)</f>
        <v>0</v>
      </c>
      <c r="P46" s="171">
        <v>0</v>
      </c>
      <c r="Q46" s="171">
        <f>ROUND(E46*P46,2)</f>
        <v>0</v>
      </c>
      <c r="R46" s="173" t="s">
        <v>265</v>
      </c>
      <c r="S46" s="173" t="s">
        <v>266</v>
      </c>
      <c r="T46" s="174" t="s">
        <v>266</v>
      </c>
      <c r="U46" s="156">
        <v>0.85199999999999998</v>
      </c>
      <c r="V46" s="156">
        <f>ROUND(E46*U46,2)</f>
        <v>0.15</v>
      </c>
      <c r="W46" s="156"/>
      <c r="X46" s="156" t="s">
        <v>299</v>
      </c>
      <c r="Y46" s="156" t="s">
        <v>182</v>
      </c>
      <c r="Z46" s="146"/>
      <c r="AA46" s="146"/>
      <c r="AB46" s="146"/>
      <c r="AC46" s="146"/>
      <c r="AD46" s="146"/>
      <c r="AE46" s="146"/>
      <c r="AF46" s="146"/>
      <c r="AG46" s="146" t="s">
        <v>300</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ht="21" outlineLevel="2" x14ac:dyDescent="0.25">
      <c r="A47" s="153"/>
      <c r="B47" s="154"/>
      <c r="C47" s="524" t="s">
        <v>301</v>
      </c>
      <c r="D47" s="525"/>
      <c r="E47" s="525"/>
      <c r="F47" s="525"/>
      <c r="G47" s="525"/>
      <c r="H47" s="156"/>
      <c r="I47" s="156"/>
      <c r="J47" s="156"/>
      <c r="K47" s="156"/>
      <c r="L47" s="156"/>
      <c r="M47" s="156"/>
      <c r="N47" s="155"/>
      <c r="O47" s="155"/>
      <c r="P47" s="155"/>
      <c r="Q47" s="155"/>
      <c r="R47" s="156"/>
      <c r="S47" s="156"/>
      <c r="T47" s="156"/>
      <c r="U47" s="156"/>
      <c r="V47" s="156"/>
      <c r="W47" s="156"/>
      <c r="X47" s="156"/>
      <c r="Y47" s="156"/>
      <c r="Z47" s="146"/>
      <c r="AA47" s="146"/>
      <c r="AB47" s="146"/>
      <c r="AC47" s="146"/>
      <c r="AD47" s="146"/>
      <c r="AE47" s="146"/>
      <c r="AF47" s="146"/>
      <c r="AG47" s="146" t="s">
        <v>275</v>
      </c>
      <c r="AH47" s="146"/>
      <c r="AI47" s="146"/>
      <c r="AJ47" s="146"/>
      <c r="AK47" s="146"/>
      <c r="AL47" s="146"/>
      <c r="AM47" s="146"/>
      <c r="AN47" s="146"/>
      <c r="AO47" s="146"/>
      <c r="AP47" s="146"/>
      <c r="AQ47" s="146"/>
      <c r="AR47" s="146"/>
      <c r="AS47" s="146"/>
      <c r="AT47" s="146"/>
      <c r="AU47" s="146"/>
      <c r="AV47" s="146"/>
      <c r="AW47" s="146"/>
      <c r="AX47" s="146"/>
      <c r="AY47" s="146"/>
      <c r="AZ47" s="146"/>
      <c r="BA47" s="182" t="str">
        <f>C47</f>
        <v>přesun hmot pro budovy občanské výstavby (JKSO 801), budovy pro bydlení (JKSO 803) budovy pro výrobu a služby (JKSO 812) s nosnou svislou konstrukcí zděnou z cihel nebo tvárnic nebo kovovou</v>
      </c>
      <c r="BB47" s="146"/>
      <c r="BC47" s="146"/>
      <c r="BD47" s="146"/>
      <c r="BE47" s="146"/>
      <c r="BF47" s="146"/>
      <c r="BG47" s="146"/>
      <c r="BH47" s="146"/>
    </row>
    <row r="48" spans="1:60" x14ac:dyDescent="0.25">
      <c r="A48" s="161" t="s">
        <v>174</v>
      </c>
      <c r="B48" s="162" t="s">
        <v>124</v>
      </c>
      <c r="C48" s="183" t="s">
        <v>125</v>
      </c>
      <c r="D48" s="163"/>
      <c r="E48" s="164"/>
      <c r="F48" s="165"/>
      <c r="G48" s="165">
        <f>SUMIF(AG49:AG52,"&lt;&gt;NOR",G49:G52)</f>
        <v>0</v>
      </c>
      <c r="H48" s="165"/>
      <c r="I48" s="165">
        <f>SUM(I49:I52)</f>
        <v>0</v>
      </c>
      <c r="J48" s="165"/>
      <c r="K48" s="165">
        <f>SUM(K49:K52)</f>
        <v>0</v>
      </c>
      <c r="L48" s="165"/>
      <c r="M48" s="165">
        <f>SUM(M49:M52)</f>
        <v>0</v>
      </c>
      <c r="N48" s="164"/>
      <c r="O48" s="164">
        <f>SUM(O49:O52)</f>
        <v>0</v>
      </c>
      <c r="P48" s="164"/>
      <c r="Q48" s="164">
        <f>SUM(Q49:Q52)</f>
        <v>0</v>
      </c>
      <c r="R48" s="165"/>
      <c r="S48" s="165"/>
      <c r="T48" s="166"/>
      <c r="U48" s="160"/>
      <c r="V48" s="160">
        <f>SUM(V49:V52)</f>
        <v>0.98</v>
      </c>
      <c r="W48" s="160"/>
      <c r="X48" s="160"/>
      <c r="Y48" s="160"/>
      <c r="AG48" t="s">
        <v>175</v>
      </c>
    </row>
    <row r="49" spans="1:60" outlineLevel="1" x14ac:dyDescent="0.25">
      <c r="A49" s="168">
        <v>10</v>
      </c>
      <c r="B49" s="169" t="s">
        <v>302</v>
      </c>
      <c r="C49" s="184" t="s">
        <v>303</v>
      </c>
      <c r="D49" s="170" t="s">
        <v>257</v>
      </c>
      <c r="E49" s="171">
        <v>2</v>
      </c>
      <c r="F49" s="172"/>
      <c r="G49" s="173">
        <f>ROUND(E49*F49,2)</f>
        <v>0</v>
      </c>
      <c r="H49" s="172"/>
      <c r="I49" s="173">
        <f>ROUND(E49*H49,2)</f>
        <v>0</v>
      </c>
      <c r="J49" s="172"/>
      <c r="K49" s="173">
        <f>ROUND(E49*J49,2)</f>
        <v>0</v>
      </c>
      <c r="L49" s="173">
        <v>21</v>
      </c>
      <c r="M49" s="173">
        <f>G49*(1+L49/100)</f>
        <v>0</v>
      </c>
      <c r="N49" s="171">
        <v>0</v>
      </c>
      <c r="O49" s="171">
        <f>ROUND(E49*N49,2)</f>
        <v>0</v>
      </c>
      <c r="P49" s="171">
        <v>2E-3</v>
      </c>
      <c r="Q49" s="171">
        <f>ROUND(E49*P49,2)</f>
        <v>0</v>
      </c>
      <c r="R49" s="173" t="s">
        <v>304</v>
      </c>
      <c r="S49" s="173" t="s">
        <v>266</v>
      </c>
      <c r="T49" s="174" t="s">
        <v>266</v>
      </c>
      <c r="U49" s="156">
        <v>0.48749999999999999</v>
      </c>
      <c r="V49" s="156">
        <f>ROUND(E49*U49,2)</f>
        <v>0.98</v>
      </c>
      <c r="W49" s="156"/>
      <c r="X49" s="156" t="s">
        <v>253</v>
      </c>
      <c r="Y49" s="156" t="s">
        <v>182</v>
      </c>
      <c r="Z49" s="146"/>
      <c r="AA49" s="146"/>
      <c r="AB49" s="146"/>
      <c r="AC49" s="146"/>
      <c r="AD49" s="146"/>
      <c r="AE49" s="146"/>
      <c r="AF49" s="146"/>
      <c r="AG49" s="146" t="s">
        <v>254</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2" x14ac:dyDescent="0.25">
      <c r="A50" s="153"/>
      <c r="B50" s="154"/>
      <c r="C50" s="513" t="s">
        <v>305</v>
      </c>
      <c r="D50" s="514"/>
      <c r="E50" s="514"/>
      <c r="F50" s="514"/>
      <c r="G50" s="514"/>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185</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3" x14ac:dyDescent="0.25">
      <c r="A51" s="153"/>
      <c r="B51" s="154"/>
      <c r="C51" s="515" t="s">
        <v>306</v>
      </c>
      <c r="D51" s="516"/>
      <c r="E51" s="516"/>
      <c r="F51" s="516"/>
      <c r="G51" s="516"/>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185</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3" x14ac:dyDescent="0.25">
      <c r="A52" s="153"/>
      <c r="B52" s="154"/>
      <c r="C52" s="515" t="s">
        <v>307</v>
      </c>
      <c r="D52" s="516"/>
      <c r="E52" s="516"/>
      <c r="F52" s="516"/>
      <c r="G52" s="51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185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x14ac:dyDescent="0.25">
      <c r="A53" s="161" t="s">
        <v>174</v>
      </c>
      <c r="B53" s="162" t="s">
        <v>132</v>
      </c>
      <c r="C53" s="183" t="s">
        <v>133</v>
      </c>
      <c r="D53" s="163"/>
      <c r="E53" s="164"/>
      <c r="F53" s="165"/>
      <c r="G53" s="165">
        <f>SUMIF(AG54:AG56,"&lt;&gt;NOR",G54:G56)</f>
        <v>0</v>
      </c>
      <c r="H53" s="165"/>
      <c r="I53" s="165">
        <f>SUM(I54:I56)</f>
        <v>0</v>
      </c>
      <c r="J53" s="165"/>
      <c r="K53" s="165">
        <f>SUM(K54:K56)</f>
        <v>0</v>
      </c>
      <c r="L53" s="165"/>
      <c r="M53" s="165">
        <f>SUM(M54:M56)</f>
        <v>0</v>
      </c>
      <c r="N53" s="164"/>
      <c r="O53" s="164">
        <f>SUM(O54:O56)</f>
        <v>0.01</v>
      </c>
      <c r="P53" s="164"/>
      <c r="Q53" s="164">
        <f>SUM(Q54:Q56)</f>
        <v>0</v>
      </c>
      <c r="R53" s="165"/>
      <c r="S53" s="165"/>
      <c r="T53" s="166"/>
      <c r="U53" s="160"/>
      <c r="V53" s="160">
        <f>SUM(V54:V56)</f>
        <v>4.6500000000000004</v>
      </c>
      <c r="W53" s="160"/>
      <c r="X53" s="160"/>
      <c r="Y53" s="160"/>
      <c r="AG53" t="s">
        <v>175</v>
      </c>
    </row>
    <row r="54" spans="1:60" outlineLevel="1" x14ac:dyDescent="0.25">
      <c r="A54" s="175">
        <v>11</v>
      </c>
      <c r="B54" s="176" t="s">
        <v>308</v>
      </c>
      <c r="C54" s="185" t="s">
        <v>309</v>
      </c>
      <c r="D54" s="177" t="s">
        <v>264</v>
      </c>
      <c r="E54" s="178">
        <v>20</v>
      </c>
      <c r="F54" s="179"/>
      <c r="G54" s="180">
        <f>ROUND(E54*F54,2)</f>
        <v>0</v>
      </c>
      <c r="H54" s="179"/>
      <c r="I54" s="180">
        <f>ROUND(E54*H54,2)</f>
        <v>0</v>
      </c>
      <c r="J54" s="179"/>
      <c r="K54" s="180">
        <f>ROUND(E54*J54,2)</f>
        <v>0</v>
      </c>
      <c r="L54" s="180">
        <v>21</v>
      </c>
      <c r="M54" s="180">
        <f>G54*(1+L54/100)</f>
        <v>0</v>
      </c>
      <c r="N54" s="178">
        <v>4.0000000000000002E-4</v>
      </c>
      <c r="O54" s="178">
        <f>ROUND(E54*N54,2)</f>
        <v>0.01</v>
      </c>
      <c r="P54" s="178">
        <v>0</v>
      </c>
      <c r="Q54" s="178">
        <f>ROUND(E54*P54,2)</f>
        <v>0</v>
      </c>
      <c r="R54" s="180" t="s">
        <v>310</v>
      </c>
      <c r="S54" s="180" t="s">
        <v>266</v>
      </c>
      <c r="T54" s="181" t="s">
        <v>266</v>
      </c>
      <c r="U54" s="156">
        <v>0.06</v>
      </c>
      <c r="V54" s="156">
        <f>ROUND(E54*U54,2)</f>
        <v>1.2</v>
      </c>
      <c r="W54" s="156"/>
      <c r="X54" s="156" t="s">
        <v>253</v>
      </c>
      <c r="Y54" s="156" t="s">
        <v>182</v>
      </c>
      <c r="Z54" s="146"/>
      <c r="AA54" s="146"/>
      <c r="AB54" s="146"/>
      <c r="AC54" s="146"/>
      <c r="AD54" s="146"/>
      <c r="AE54" s="146"/>
      <c r="AF54" s="146"/>
      <c r="AG54" s="146" t="s">
        <v>267</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1" x14ac:dyDescent="0.25">
      <c r="A55" s="175">
        <v>12</v>
      </c>
      <c r="B55" s="176" t="s">
        <v>311</v>
      </c>
      <c r="C55" s="185" t="s">
        <v>312</v>
      </c>
      <c r="D55" s="177" t="s">
        <v>264</v>
      </c>
      <c r="E55" s="178">
        <v>20</v>
      </c>
      <c r="F55" s="179"/>
      <c r="G55" s="180">
        <f>ROUND(E55*F55,2)</f>
        <v>0</v>
      </c>
      <c r="H55" s="179"/>
      <c r="I55" s="180">
        <f>ROUND(E55*H55,2)</f>
        <v>0</v>
      </c>
      <c r="J55" s="179"/>
      <c r="K55" s="180">
        <f>ROUND(E55*J55,2)</f>
        <v>0</v>
      </c>
      <c r="L55" s="180">
        <v>21</v>
      </c>
      <c r="M55" s="180">
        <f>G55*(1+L55/100)</f>
        <v>0</v>
      </c>
      <c r="N55" s="178">
        <v>2.2000000000000001E-4</v>
      </c>
      <c r="O55" s="178">
        <f>ROUND(E55*N55,2)</f>
        <v>0</v>
      </c>
      <c r="P55" s="178">
        <v>0</v>
      </c>
      <c r="Q55" s="178">
        <f>ROUND(E55*P55,2)</f>
        <v>0</v>
      </c>
      <c r="R55" s="180" t="s">
        <v>310</v>
      </c>
      <c r="S55" s="180" t="s">
        <v>266</v>
      </c>
      <c r="T55" s="181" t="s">
        <v>266</v>
      </c>
      <c r="U55" s="156">
        <v>0.1</v>
      </c>
      <c r="V55" s="156">
        <f>ROUND(E55*U55,2)</f>
        <v>2</v>
      </c>
      <c r="W55" s="156"/>
      <c r="X55" s="156" t="s">
        <v>253</v>
      </c>
      <c r="Y55" s="156" t="s">
        <v>182</v>
      </c>
      <c r="Z55" s="146"/>
      <c r="AA55" s="146"/>
      <c r="AB55" s="146"/>
      <c r="AC55" s="146"/>
      <c r="AD55" s="146"/>
      <c r="AE55" s="146"/>
      <c r="AF55" s="146"/>
      <c r="AG55" s="146" t="s">
        <v>267</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68">
        <v>13</v>
      </c>
      <c r="B56" s="169" t="s">
        <v>313</v>
      </c>
      <c r="C56" s="184" t="s">
        <v>314</v>
      </c>
      <c r="D56" s="170" t="s">
        <v>264</v>
      </c>
      <c r="E56" s="171">
        <v>50</v>
      </c>
      <c r="F56" s="172"/>
      <c r="G56" s="173">
        <f>ROUND(E56*F56,2)</f>
        <v>0</v>
      </c>
      <c r="H56" s="172"/>
      <c r="I56" s="173">
        <f>ROUND(E56*H56,2)</f>
        <v>0</v>
      </c>
      <c r="J56" s="172"/>
      <c r="K56" s="173">
        <f>ROUND(E56*J56,2)</f>
        <v>0</v>
      </c>
      <c r="L56" s="173">
        <v>21</v>
      </c>
      <c r="M56" s="173">
        <f>G56*(1+L56/100)</f>
        <v>0</v>
      </c>
      <c r="N56" s="171">
        <v>1.0000000000000001E-5</v>
      </c>
      <c r="O56" s="171">
        <f>ROUND(E56*N56,2)</f>
        <v>0</v>
      </c>
      <c r="P56" s="171">
        <v>0</v>
      </c>
      <c r="Q56" s="171">
        <f>ROUND(E56*P56,2)</f>
        <v>0</v>
      </c>
      <c r="R56" s="173" t="s">
        <v>310</v>
      </c>
      <c r="S56" s="173" t="s">
        <v>266</v>
      </c>
      <c r="T56" s="174" t="s">
        <v>266</v>
      </c>
      <c r="U56" s="156">
        <v>2.9000000000000001E-2</v>
      </c>
      <c r="V56" s="156">
        <f>ROUND(E56*U56,2)</f>
        <v>1.45</v>
      </c>
      <c r="W56" s="156"/>
      <c r="X56" s="156" t="s">
        <v>253</v>
      </c>
      <c r="Y56" s="156" t="s">
        <v>182</v>
      </c>
      <c r="Z56" s="146"/>
      <c r="AA56" s="146"/>
      <c r="AB56" s="146"/>
      <c r="AC56" s="146"/>
      <c r="AD56" s="146"/>
      <c r="AE56" s="146"/>
      <c r="AF56" s="146"/>
      <c r="AG56" s="146" t="s">
        <v>254</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x14ac:dyDescent="0.25">
      <c r="A57" s="3"/>
      <c r="B57" s="4"/>
      <c r="C57" s="186"/>
      <c r="D57" s="6"/>
      <c r="E57" s="3"/>
      <c r="F57" s="3"/>
      <c r="G57" s="3"/>
      <c r="H57" s="3"/>
      <c r="I57" s="3"/>
      <c r="J57" s="3"/>
      <c r="K57" s="3"/>
      <c r="L57" s="3"/>
      <c r="M57" s="3"/>
      <c r="N57" s="3"/>
      <c r="O57" s="3"/>
      <c r="P57" s="3"/>
      <c r="Q57" s="3"/>
      <c r="R57" s="3"/>
      <c r="S57" s="3"/>
      <c r="T57" s="3"/>
      <c r="U57" s="3"/>
      <c r="V57" s="3"/>
      <c r="W57" s="3"/>
      <c r="X57" s="3"/>
      <c r="Y57" s="3"/>
      <c r="AE57">
        <v>12</v>
      </c>
      <c r="AF57">
        <v>21</v>
      </c>
      <c r="AG57" t="s">
        <v>160</v>
      </c>
    </row>
    <row r="58" spans="1:60" x14ac:dyDescent="0.25">
      <c r="A58" s="149"/>
      <c r="B58" s="150" t="s">
        <v>29</v>
      </c>
      <c r="C58" s="187"/>
      <c r="D58" s="151"/>
      <c r="E58" s="152"/>
      <c r="F58" s="152"/>
      <c r="G58" s="167">
        <f>G8+G10+G14+G23+G45+G48+G53</f>
        <v>0</v>
      </c>
      <c r="H58" s="3"/>
      <c r="I58" s="3"/>
      <c r="J58" s="3"/>
      <c r="K58" s="3"/>
      <c r="L58" s="3"/>
      <c r="M58" s="3"/>
      <c r="N58" s="3"/>
      <c r="O58" s="3"/>
      <c r="P58" s="3"/>
      <c r="Q58" s="3"/>
      <c r="R58" s="3"/>
      <c r="S58" s="3"/>
      <c r="T58" s="3"/>
      <c r="U58" s="3"/>
      <c r="V58" s="3"/>
      <c r="W58" s="3"/>
      <c r="X58" s="3"/>
      <c r="Y58" s="3"/>
      <c r="AE58">
        <f>SUMIF(L7:L56,AE57,G7:G56)</f>
        <v>0</v>
      </c>
      <c r="AF58">
        <f>SUMIF(L7:L56,AF57,G7:G56)</f>
        <v>0</v>
      </c>
      <c r="AG58" t="s">
        <v>246</v>
      </c>
    </row>
    <row r="59" spans="1:60" x14ac:dyDescent="0.25">
      <c r="C59" s="188"/>
      <c r="D59" s="10"/>
      <c r="AG59" t="s">
        <v>248</v>
      </c>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Uy3U+oeS8N4A6tdoP5x8vqrR/qa97j0oSzKpNvRVsM9nmuB3IINBo7JbAG3XvP1snSFjN0jxoLoUFr2TALxRUw==" saltValue="u3Y9dbr/8O1pjLbO6W2CqA==" spinCount="100000" sheet="1" formatRows="0"/>
  <mergeCells count="31">
    <mergeCell ref="C25:G25"/>
    <mergeCell ref="A1:G1"/>
    <mergeCell ref="C2:G2"/>
    <mergeCell ref="C3:G3"/>
    <mergeCell ref="C4:G4"/>
    <mergeCell ref="C12:G12"/>
    <mergeCell ref="C13:G13"/>
    <mergeCell ref="C16:G16"/>
    <mergeCell ref="C17:G17"/>
    <mergeCell ref="C20:G20"/>
    <mergeCell ref="C21:G21"/>
    <mergeCell ref="C22:G22"/>
    <mergeCell ref="C41:G41"/>
    <mergeCell ref="C26:G26"/>
    <mergeCell ref="C27:G27"/>
    <mergeCell ref="C29:G29"/>
    <mergeCell ref="C30:G30"/>
    <mergeCell ref="C31:G31"/>
    <mergeCell ref="C32:G32"/>
    <mergeCell ref="C35:G35"/>
    <mergeCell ref="C36:G36"/>
    <mergeCell ref="C37:G37"/>
    <mergeCell ref="C38:G38"/>
    <mergeCell ref="C39:G39"/>
    <mergeCell ref="C52:G52"/>
    <mergeCell ref="C42:G42"/>
    <mergeCell ref="C43:G43"/>
    <mergeCell ref="C44:G44"/>
    <mergeCell ref="C47:G47"/>
    <mergeCell ref="C50:G50"/>
    <mergeCell ref="C51:G51"/>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3EA9-17A0-4521-88EA-4B26B8AB4F32}">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53</v>
      </c>
      <c r="C3" s="518" t="s">
        <v>54</v>
      </c>
      <c r="D3" s="519"/>
      <c r="E3" s="519"/>
      <c r="F3" s="519"/>
      <c r="G3" s="520"/>
      <c r="AC3" s="120" t="s">
        <v>148</v>
      </c>
      <c r="AG3" t="s">
        <v>150</v>
      </c>
    </row>
    <row r="4" spans="1:60" ht="25.2" customHeight="1" x14ac:dyDescent="0.25">
      <c r="A4" s="139" t="s">
        <v>9</v>
      </c>
      <c r="B4" s="140" t="s">
        <v>55</v>
      </c>
      <c r="C4" s="521" t="s">
        <v>54</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89</v>
      </c>
      <c r="C8" s="183" t="s">
        <v>90</v>
      </c>
      <c r="D8" s="163"/>
      <c r="E8" s="164"/>
      <c r="F8" s="165"/>
      <c r="G8" s="165">
        <f>SUMIF(AG9:AG9,"&lt;&gt;NOR",G9:G9)</f>
        <v>0</v>
      </c>
      <c r="H8" s="165"/>
      <c r="I8" s="165">
        <f>SUM(I9:I9)</f>
        <v>0</v>
      </c>
      <c r="J8" s="165"/>
      <c r="K8" s="165">
        <f>SUM(K9:K9)</f>
        <v>0</v>
      </c>
      <c r="L8" s="165"/>
      <c r="M8" s="165">
        <f>SUM(M9:M9)</f>
        <v>0</v>
      </c>
      <c r="N8" s="164"/>
      <c r="O8" s="164">
        <f>SUM(O9:O9)</f>
        <v>0</v>
      </c>
      <c r="P8" s="164"/>
      <c r="Q8" s="164">
        <f>SUM(Q9:Q9)</f>
        <v>0</v>
      </c>
      <c r="R8" s="165"/>
      <c r="S8" s="165"/>
      <c r="T8" s="166"/>
      <c r="U8" s="160"/>
      <c r="V8" s="160">
        <f>SUM(V9:V9)</f>
        <v>0</v>
      </c>
      <c r="W8" s="160"/>
      <c r="X8" s="160"/>
      <c r="Y8" s="160"/>
      <c r="AG8" t="s">
        <v>175</v>
      </c>
    </row>
    <row r="9" spans="1:60" outlineLevel="1" x14ac:dyDescent="0.25">
      <c r="A9" s="175">
        <v>1</v>
      </c>
      <c r="B9" s="176" t="s">
        <v>250</v>
      </c>
      <c r="C9" s="185" t="s">
        <v>251</v>
      </c>
      <c r="D9" s="177" t="s">
        <v>252</v>
      </c>
      <c r="E9" s="178">
        <v>25</v>
      </c>
      <c r="F9" s="179"/>
      <c r="G9" s="180">
        <f>ROUND(E9*F9,2)</f>
        <v>0</v>
      </c>
      <c r="H9" s="179"/>
      <c r="I9" s="180">
        <f>ROUND(E9*H9,2)</f>
        <v>0</v>
      </c>
      <c r="J9" s="179"/>
      <c r="K9" s="180">
        <f>ROUND(E9*J9,2)</f>
        <v>0</v>
      </c>
      <c r="L9" s="180">
        <v>21</v>
      </c>
      <c r="M9" s="180">
        <f>G9*(1+L9/100)</f>
        <v>0</v>
      </c>
      <c r="N9" s="178">
        <v>0</v>
      </c>
      <c r="O9" s="178">
        <f>ROUND(E9*N9,2)</f>
        <v>0</v>
      </c>
      <c r="P9" s="178">
        <v>0</v>
      </c>
      <c r="Q9" s="178">
        <f>ROUND(E9*P9,2)</f>
        <v>0</v>
      </c>
      <c r="R9" s="180"/>
      <c r="S9" s="180" t="s">
        <v>179</v>
      </c>
      <c r="T9" s="181" t="s">
        <v>180</v>
      </c>
      <c r="U9" s="156">
        <v>0</v>
      </c>
      <c r="V9" s="156">
        <f>ROUND(E9*U9,2)</f>
        <v>0</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x14ac:dyDescent="0.25">
      <c r="A10" s="161" t="s">
        <v>174</v>
      </c>
      <c r="B10" s="162" t="s">
        <v>111</v>
      </c>
      <c r="C10" s="183" t="s">
        <v>112</v>
      </c>
      <c r="D10" s="163"/>
      <c r="E10" s="164"/>
      <c r="F10" s="165"/>
      <c r="G10" s="165">
        <f>SUMIF(AG11:AG15,"&lt;&gt;NOR",G11:G15)</f>
        <v>0</v>
      </c>
      <c r="H10" s="165"/>
      <c r="I10" s="165">
        <f>SUM(I11:I15)</f>
        <v>0</v>
      </c>
      <c r="J10" s="165"/>
      <c r="K10" s="165">
        <f>SUM(K11:K15)</f>
        <v>0</v>
      </c>
      <c r="L10" s="165"/>
      <c r="M10" s="165">
        <f>SUM(M11:M15)</f>
        <v>0</v>
      </c>
      <c r="N10" s="164"/>
      <c r="O10" s="164">
        <f>SUM(O11:O15)</f>
        <v>0</v>
      </c>
      <c r="P10" s="164"/>
      <c r="Q10" s="164">
        <f>SUM(Q11:Q15)</f>
        <v>0.01</v>
      </c>
      <c r="R10" s="165"/>
      <c r="S10" s="165"/>
      <c r="T10" s="166"/>
      <c r="U10" s="160"/>
      <c r="V10" s="160">
        <f>SUM(V11:V15)</f>
        <v>1.6</v>
      </c>
      <c r="W10" s="160"/>
      <c r="X10" s="160"/>
      <c r="Y10" s="160"/>
      <c r="AG10" t="s">
        <v>175</v>
      </c>
    </row>
    <row r="11" spans="1:60" outlineLevel="1" x14ac:dyDescent="0.25">
      <c r="A11" s="168">
        <v>2</v>
      </c>
      <c r="B11" s="169" t="s">
        <v>315</v>
      </c>
      <c r="C11" s="184" t="s">
        <v>316</v>
      </c>
      <c r="D11" s="170" t="s">
        <v>283</v>
      </c>
      <c r="E11" s="171">
        <v>0.4</v>
      </c>
      <c r="F11" s="172"/>
      <c r="G11" s="173">
        <f>ROUND(E11*F11,2)</f>
        <v>0</v>
      </c>
      <c r="H11" s="172"/>
      <c r="I11" s="173">
        <f>ROUND(E11*H11,2)</f>
        <v>0</v>
      </c>
      <c r="J11" s="172"/>
      <c r="K11" s="173">
        <f>ROUND(E11*J11,2)</f>
        <v>0</v>
      </c>
      <c r="L11" s="173">
        <v>21</v>
      </c>
      <c r="M11" s="173">
        <f>G11*(1+L11/100)</f>
        <v>0</v>
      </c>
      <c r="N11" s="171">
        <v>2.0400000000000001E-3</v>
      </c>
      <c r="O11" s="171">
        <f>ROUND(E11*N11,2)</f>
        <v>0</v>
      </c>
      <c r="P11" s="171">
        <v>3.6170000000000001E-2</v>
      </c>
      <c r="Q11" s="171">
        <f>ROUND(E11*P11,2)</f>
        <v>0.01</v>
      </c>
      <c r="R11" s="173"/>
      <c r="S11" s="173" t="s">
        <v>179</v>
      </c>
      <c r="T11" s="174" t="s">
        <v>180</v>
      </c>
      <c r="U11" s="156">
        <v>4</v>
      </c>
      <c r="V11" s="156">
        <f>ROUND(E11*U11,2)</f>
        <v>1.6</v>
      </c>
      <c r="W11" s="156"/>
      <c r="X11" s="156" t="s">
        <v>253</v>
      </c>
      <c r="Y11" s="156" t="s">
        <v>182</v>
      </c>
      <c r="Z11" s="146"/>
      <c r="AA11" s="146"/>
      <c r="AB11" s="146"/>
      <c r="AC11" s="146"/>
      <c r="AD11" s="146"/>
      <c r="AE11" s="146"/>
      <c r="AF11" s="146"/>
      <c r="AG11" s="146" t="s">
        <v>254</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2" x14ac:dyDescent="0.25">
      <c r="A12" s="153"/>
      <c r="B12" s="154"/>
      <c r="C12" s="513" t="s">
        <v>284</v>
      </c>
      <c r="D12" s="514"/>
      <c r="E12" s="514"/>
      <c r="F12" s="514"/>
      <c r="G12" s="514"/>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185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3" x14ac:dyDescent="0.25">
      <c r="A13" s="153"/>
      <c r="B13" s="154"/>
      <c r="C13" s="515" t="s">
        <v>260</v>
      </c>
      <c r="D13" s="516"/>
      <c r="E13" s="516"/>
      <c r="F13" s="516"/>
      <c r="G13" s="516"/>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185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3" x14ac:dyDescent="0.25">
      <c r="A14" s="153"/>
      <c r="B14" s="154"/>
      <c r="C14" s="515" t="s">
        <v>285</v>
      </c>
      <c r="D14" s="516"/>
      <c r="E14" s="516"/>
      <c r="F14" s="516"/>
      <c r="G14" s="516"/>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185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3" x14ac:dyDescent="0.25">
      <c r="A15" s="153"/>
      <c r="B15" s="154"/>
      <c r="C15" s="515" t="s">
        <v>286</v>
      </c>
      <c r="D15" s="516"/>
      <c r="E15" s="516"/>
      <c r="F15" s="516"/>
      <c r="G15" s="516"/>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185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x14ac:dyDescent="0.25">
      <c r="A16" s="161" t="s">
        <v>174</v>
      </c>
      <c r="B16" s="162" t="s">
        <v>115</v>
      </c>
      <c r="C16" s="183" t="s">
        <v>116</v>
      </c>
      <c r="D16" s="163"/>
      <c r="E16" s="164"/>
      <c r="F16" s="165"/>
      <c r="G16" s="165">
        <f>SUMIF(AG17:AG18,"&lt;&gt;NOR",G17:G18)</f>
        <v>0</v>
      </c>
      <c r="H16" s="165"/>
      <c r="I16" s="165">
        <f>SUM(I17:I18)</f>
        <v>0</v>
      </c>
      <c r="J16" s="165"/>
      <c r="K16" s="165">
        <f>SUM(K17:K18)</f>
        <v>0</v>
      </c>
      <c r="L16" s="165"/>
      <c r="M16" s="165">
        <f>SUM(M17:M18)</f>
        <v>0</v>
      </c>
      <c r="N16" s="164"/>
      <c r="O16" s="164">
        <f>SUM(O17:O18)</f>
        <v>0</v>
      </c>
      <c r="P16" s="164"/>
      <c r="Q16" s="164">
        <f>SUM(Q17:Q18)</f>
        <v>0</v>
      </c>
      <c r="R16" s="165"/>
      <c r="S16" s="165"/>
      <c r="T16" s="166"/>
      <c r="U16" s="160"/>
      <c r="V16" s="160">
        <f>SUM(V17:V18)</f>
        <v>0</v>
      </c>
      <c r="W16" s="160"/>
      <c r="X16" s="160"/>
      <c r="Y16" s="160"/>
      <c r="AG16" t="s">
        <v>175</v>
      </c>
    </row>
    <row r="17" spans="1:60" outlineLevel="1" x14ac:dyDescent="0.25">
      <c r="A17" s="168">
        <v>3</v>
      </c>
      <c r="B17" s="169" t="s">
        <v>296</v>
      </c>
      <c r="C17" s="184" t="s">
        <v>297</v>
      </c>
      <c r="D17" s="170" t="s">
        <v>298</v>
      </c>
      <c r="E17" s="171">
        <v>8.1999999999999998E-4</v>
      </c>
      <c r="F17" s="172"/>
      <c r="G17" s="173">
        <f>ROUND(E17*F17,2)</f>
        <v>0</v>
      </c>
      <c r="H17" s="172"/>
      <c r="I17" s="173">
        <f>ROUND(E17*H17,2)</f>
        <v>0</v>
      </c>
      <c r="J17" s="172"/>
      <c r="K17" s="173">
        <f>ROUND(E17*J17,2)</f>
        <v>0</v>
      </c>
      <c r="L17" s="173">
        <v>21</v>
      </c>
      <c r="M17" s="173">
        <f>G17*(1+L17/100)</f>
        <v>0</v>
      </c>
      <c r="N17" s="171">
        <v>0</v>
      </c>
      <c r="O17" s="171">
        <f>ROUND(E17*N17,2)</f>
        <v>0</v>
      </c>
      <c r="P17" s="171">
        <v>0</v>
      </c>
      <c r="Q17" s="171">
        <f>ROUND(E17*P17,2)</f>
        <v>0</v>
      </c>
      <c r="R17" s="173" t="s">
        <v>265</v>
      </c>
      <c r="S17" s="173" t="s">
        <v>266</v>
      </c>
      <c r="T17" s="174" t="s">
        <v>266</v>
      </c>
      <c r="U17" s="156">
        <v>0.85199999999999998</v>
      </c>
      <c r="V17" s="156">
        <f>ROUND(E17*U17,2)</f>
        <v>0</v>
      </c>
      <c r="W17" s="156"/>
      <c r="X17" s="156" t="s">
        <v>299</v>
      </c>
      <c r="Y17" s="156" t="s">
        <v>182</v>
      </c>
      <c r="Z17" s="146"/>
      <c r="AA17" s="146"/>
      <c r="AB17" s="146"/>
      <c r="AC17" s="146"/>
      <c r="AD17" s="146"/>
      <c r="AE17" s="146"/>
      <c r="AF17" s="146"/>
      <c r="AG17" s="146" t="s">
        <v>300</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ht="21" outlineLevel="2" x14ac:dyDescent="0.25">
      <c r="A18" s="153"/>
      <c r="B18" s="154"/>
      <c r="C18" s="524" t="s">
        <v>301</v>
      </c>
      <c r="D18" s="525"/>
      <c r="E18" s="525"/>
      <c r="F18" s="525"/>
      <c r="G18" s="525"/>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275</v>
      </c>
      <c r="AH18" s="146"/>
      <c r="AI18" s="146"/>
      <c r="AJ18" s="146"/>
      <c r="AK18" s="146"/>
      <c r="AL18" s="146"/>
      <c r="AM18" s="146"/>
      <c r="AN18" s="146"/>
      <c r="AO18" s="146"/>
      <c r="AP18" s="146"/>
      <c r="AQ18" s="146"/>
      <c r="AR18" s="146"/>
      <c r="AS18" s="146"/>
      <c r="AT18" s="146"/>
      <c r="AU18" s="146"/>
      <c r="AV18" s="146"/>
      <c r="AW18" s="146"/>
      <c r="AX18" s="146"/>
      <c r="AY18" s="146"/>
      <c r="AZ18" s="146"/>
      <c r="BA18" s="182" t="str">
        <f>C18</f>
        <v>přesun hmot pro budovy občanské výstavby (JKSO 801), budovy pro bydlení (JKSO 803) budovy pro výrobu a služby (JKSO 812) s nosnou svislou konstrukcí zděnou z cihel nebo tvárnic nebo kovovou</v>
      </c>
      <c r="BB18" s="146"/>
      <c r="BC18" s="146"/>
      <c r="BD18" s="146"/>
      <c r="BE18" s="146"/>
      <c r="BF18" s="146"/>
      <c r="BG18" s="146"/>
      <c r="BH18" s="146"/>
    </row>
    <row r="19" spans="1:60" x14ac:dyDescent="0.25">
      <c r="A19" s="161" t="s">
        <v>174</v>
      </c>
      <c r="B19" s="162" t="s">
        <v>132</v>
      </c>
      <c r="C19" s="183" t="s">
        <v>133</v>
      </c>
      <c r="D19" s="163"/>
      <c r="E19" s="164"/>
      <c r="F19" s="165"/>
      <c r="G19" s="165">
        <f>SUMIF(AG20:AG22,"&lt;&gt;NOR",G20:G22)</f>
        <v>0</v>
      </c>
      <c r="H19" s="165"/>
      <c r="I19" s="165">
        <f>SUM(I20:I22)</f>
        <v>0</v>
      </c>
      <c r="J19" s="165"/>
      <c r="K19" s="165">
        <f>SUM(K20:K22)</f>
        <v>0</v>
      </c>
      <c r="L19" s="165"/>
      <c r="M19" s="165">
        <f>SUM(M20:M22)</f>
        <v>0</v>
      </c>
      <c r="N19" s="164"/>
      <c r="O19" s="164">
        <f>SUM(O20:O22)</f>
        <v>0</v>
      </c>
      <c r="P19" s="164"/>
      <c r="Q19" s="164">
        <f>SUM(Q20:Q22)</f>
        <v>0</v>
      </c>
      <c r="R19" s="165"/>
      <c r="S19" s="165"/>
      <c r="T19" s="166"/>
      <c r="U19" s="160"/>
      <c r="V19" s="160">
        <f>SUM(V20:V22)</f>
        <v>2.25</v>
      </c>
      <c r="W19" s="160"/>
      <c r="X19" s="160"/>
      <c r="Y19" s="160"/>
      <c r="AG19" t="s">
        <v>175</v>
      </c>
    </row>
    <row r="20" spans="1:60" outlineLevel="1" x14ac:dyDescent="0.25">
      <c r="A20" s="175">
        <v>4</v>
      </c>
      <c r="B20" s="176" t="s">
        <v>308</v>
      </c>
      <c r="C20" s="185" t="s">
        <v>309</v>
      </c>
      <c r="D20" s="177" t="s">
        <v>264</v>
      </c>
      <c r="E20" s="178">
        <v>5</v>
      </c>
      <c r="F20" s="179"/>
      <c r="G20" s="180">
        <f>ROUND(E20*F20,2)</f>
        <v>0</v>
      </c>
      <c r="H20" s="179"/>
      <c r="I20" s="180">
        <f>ROUND(E20*H20,2)</f>
        <v>0</v>
      </c>
      <c r="J20" s="179"/>
      <c r="K20" s="180">
        <f>ROUND(E20*J20,2)</f>
        <v>0</v>
      </c>
      <c r="L20" s="180">
        <v>21</v>
      </c>
      <c r="M20" s="180">
        <f>G20*(1+L20/100)</f>
        <v>0</v>
      </c>
      <c r="N20" s="178">
        <v>4.0000000000000002E-4</v>
      </c>
      <c r="O20" s="178">
        <f>ROUND(E20*N20,2)</f>
        <v>0</v>
      </c>
      <c r="P20" s="178">
        <v>0</v>
      </c>
      <c r="Q20" s="178">
        <f>ROUND(E20*P20,2)</f>
        <v>0</v>
      </c>
      <c r="R20" s="180" t="s">
        <v>310</v>
      </c>
      <c r="S20" s="180" t="s">
        <v>266</v>
      </c>
      <c r="T20" s="181" t="s">
        <v>266</v>
      </c>
      <c r="U20" s="156">
        <v>0.06</v>
      </c>
      <c r="V20" s="156">
        <f>ROUND(E20*U20,2)</f>
        <v>0.3</v>
      </c>
      <c r="W20" s="156"/>
      <c r="X20" s="156" t="s">
        <v>253</v>
      </c>
      <c r="Y20" s="156" t="s">
        <v>182</v>
      </c>
      <c r="Z20" s="146"/>
      <c r="AA20" s="146"/>
      <c r="AB20" s="146"/>
      <c r="AC20" s="146"/>
      <c r="AD20" s="146"/>
      <c r="AE20" s="146"/>
      <c r="AF20" s="146"/>
      <c r="AG20" s="146" t="s">
        <v>267</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5">
        <v>5</v>
      </c>
      <c r="B21" s="176" t="s">
        <v>311</v>
      </c>
      <c r="C21" s="185" t="s">
        <v>312</v>
      </c>
      <c r="D21" s="177" t="s">
        <v>264</v>
      </c>
      <c r="E21" s="178">
        <v>5</v>
      </c>
      <c r="F21" s="179"/>
      <c r="G21" s="180">
        <f>ROUND(E21*F21,2)</f>
        <v>0</v>
      </c>
      <c r="H21" s="179"/>
      <c r="I21" s="180">
        <f>ROUND(E21*H21,2)</f>
        <v>0</v>
      </c>
      <c r="J21" s="179"/>
      <c r="K21" s="180">
        <f>ROUND(E21*J21,2)</f>
        <v>0</v>
      </c>
      <c r="L21" s="180">
        <v>21</v>
      </c>
      <c r="M21" s="180">
        <f>G21*(1+L21/100)</f>
        <v>0</v>
      </c>
      <c r="N21" s="178">
        <v>2.2000000000000001E-4</v>
      </c>
      <c r="O21" s="178">
        <f>ROUND(E21*N21,2)</f>
        <v>0</v>
      </c>
      <c r="P21" s="178">
        <v>0</v>
      </c>
      <c r="Q21" s="178">
        <f>ROUND(E21*P21,2)</f>
        <v>0</v>
      </c>
      <c r="R21" s="180" t="s">
        <v>310</v>
      </c>
      <c r="S21" s="180" t="s">
        <v>266</v>
      </c>
      <c r="T21" s="181" t="s">
        <v>266</v>
      </c>
      <c r="U21" s="156">
        <v>0.1</v>
      </c>
      <c r="V21" s="156">
        <f>ROUND(E21*U21,2)</f>
        <v>0.5</v>
      </c>
      <c r="W21" s="156"/>
      <c r="X21" s="156" t="s">
        <v>253</v>
      </c>
      <c r="Y21" s="156" t="s">
        <v>182</v>
      </c>
      <c r="Z21" s="146"/>
      <c r="AA21" s="146"/>
      <c r="AB21" s="146"/>
      <c r="AC21" s="146"/>
      <c r="AD21" s="146"/>
      <c r="AE21" s="146"/>
      <c r="AF21" s="146"/>
      <c r="AG21" s="146" t="s">
        <v>267</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68">
        <v>6</v>
      </c>
      <c r="B22" s="169" t="s">
        <v>313</v>
      </c>
      <c r="C22" s="184" t="s">
        <v>314</v>
      </c>
      <c r="D22" s="170" t="s">
        <v>264</v>
      </c>
      <c r="E22" s="171">
        <v>50</v>
      </c>
      <c r="F22" s="172"/>
      <c r="G22" s="173">
        <f>ROUND(E22*F22,2)</f>
        <v>0</v>
      </c>
      <c r="H22" s="172"/>
      <c r="I22" s="173">
        <f>ROUND(E22*H22,2)</f>
        <v>0</v>
      </c>
      <c r="J22" s="172"/>
      <c r="K22" s="173">
        <f>ROUND(E22*J22,2)</f>
        <v>0</v>
      </c>
      <c r="L22" s="173">
        <v>21</v>
      </c>
      <c r="M22" s="173">
        <f>G22*(1+L22/100)</f>
        <v>0</v>
      </c>
      <c r="N22" s="171">
        <v>1.0000000000000001E-5</v>
      </c>
      <c r="O22" s="171">
        <f>ROUND(E22*N22,2)</f>
        <v>0</v>
      </c>
      <c r="P22" s="171">
        <v>0</v>
      </c>
      <c r="Q22" s="171">
        <f>ROUND(E22*P22,2)</f>
        <v>0</v>
      </c>
      <c r="R22" s="173" t="s">
        <v>310</v>
      </c>
      <c r="S22" s="173" t="s">
        <v>266</v>
      </c>
      <c r="T22" s="174" t="s">
        <v>266</v>
      </c>
      <c r="U22" s="156">
        <v>2.9000000000000001E-2</v>
      </c>
      <c r="V22" s="156">
        <f>ROUND(E22*U22,2)</f>
        <v>1.45</v>
      </c>
      <c r="W22" s="156"/>
      <c r="X22" s="156" t="s">
        <v>253</v>
      </c>
      <c r="Y22" s="156" t="s">
        <v>182</v>
      </c>
      <c r="Z22" s="146"/>
      <c r="AA22" s="146"/>
      <c r="AB22" s="146"/>
      <c r="AC22" s="146"/>
      <c r="AD22" s="146"/>
      <c r="AE22" s="146"/>
      <c r="AF22" s="146"/>
      <c r="AG22" s="146" t="s">
        <v>254</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x14ac:dyDescent="0.25">
      <c r="A23" s="3"/>
      <c r="B23" s="4"/>
      <c r="C23" s="186"/>
      <c r="D23" s="6"/>
      <c r="E23" s="3"/>
      <c r="F23" s="3"/>
      <c r="G23" s="3"/>
      <c r="H23" s="3"/>
      <c r="I23" s="3"/>
      <c r="J23" s="3"/>
      <c r="K23" s="3"/>
      <c r="L23" s="3"/>
      <c r="M23" s="3"/>
      <c r="N23" s="3"/>
      <c r="O23" s="3"/>
      <c r="P23" s="3"/>
      <c r="Q23" s="3"/>
      <c r="R23" s="3"/>
      <c r="S23" s="3"/>
      <c r="T23" s="3"/>
      <c r="U23" s="3"/>
      <c r="V23" s="3"/>
      <c r="W23" s="3"/>
      <c r="X23" s="3"/>
      <c r="Y23" s="3"/>
      <c r="AE23">
        <v>12</v>
      </c>
      <c r="AF23">
        <v>21</v>
      </c>
      <c r="AG23" t="s">
        <v>160</v>
      </c>
    </row>
    <row r="24" spans="1:60" x14ac:dyDescent="0.25">
      <c r="A24" s="149"/>
      <c r="B24" s="150" t="s">
        <v>29</v>
      </c>
      <c r="C24" s="187"/>
      <c r="D24" s="151"/>
      <c r="E24" s="152"/>
      <c r="F24" s="152"/>
      <c r="G24" s="167">
        <f>G8+G10+G16+G19</f>
        <v>0</v>
      </c>
      <c r="H24" s="3"/>
      <c r="I24" s="3"/>
      <c r="J24" s="3"/>
      <c r="K24" s="3"/>
      <c r="L24" s="3"/>
      <c r="M24" s="3"/>
      <c r="N24" s="3"/>
      <c r="O24" s="3"/>
      <c r="P24" s="3"/>
      <c r="Q24" s="3"/>
      <c r="R24" s="3"/>
      <c r="S24" s="3"/>
      <c r="T24" s="3"/>
      <c r="U24" s="3"/>
      <c r="V24" s="3"/>
      <c r="W24" s="3"/>
      <c r="X24" s="3"/>
      <c r="Y24" s="3"/>
      <c r="AE24">
        <f>SUMIF(L7:L22,AE23,G7:G22)</f>
        <v>0</v>
      </c>
      <c r="AF24">
        <f>SUMIF(L7:L22,AF23,G7:G22)</f>
        <v>0</v>
      </c>
      <c r="AG24" t="s">
        <v>246</v>
      </c>
    </row>
    <row r="25" spans="1:60" x14ac:dyDescent="0.25">
      <c r="C25" s="188"/>
      <c r="D25" s="10"/>
      <c r="AG25" t="s">
        <v>248</v>
      </c>
    </row>
    <row r="26" spans="1:60" x14ac:dyDescent="0.25">
      <c r="D26" s="10"/>
    </row>
    <row r="27" spans="1:60" x14ac:dyDescent="0.25">
      <c r="D27" s="10"/>
    </row>
    <row r="28" spans="1:60" x14ac:dyDescent="0.25">
      <c r="D28" s="10"/>
    </row>
    <row r="29" spans="1:60" x14ac:dyDescent="0.25">
      <c r="D29" s="10"/>
    </row>
    <row r="30" spans="1:60" x14ac:dyDescent="0.25">
      <c r="D30" s="10"/>
    </row>
    <row r="31" spans="1:60" x14ac:dyDescent="0.25">
      <c r="D31" s="10"/>
    </row>
    <row r="32" spans="1:60"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Tiad5mKqK26YVdenQspdnurBABU5PYRtrEm2lMvSrj8G2MVOcR00mIeLZ0Wsp2l4ty/ppZsiqHK4ugVgAZ57gQ==" saltValue="iIijZTMoJWRLKUhgBxPuHQ==" spinCount="100000" sheet="1" formatRows="0"/>
  <mergeCells count="9">
    <mergeCell ref="C14:G14"/>
    <mergeCell ref="C15:G15"/>
    <mergeCell ref="C18:G18"/>
    <mergeCell ref="A1:G1"/>
    <mergeCell ref="C2:G2"/>
    <mergeCell ref="C3:G3"/>
    <mergeCell ref="C4:G4"/>
    <mergeCell ref="C12:G12"/>
    <mergeCell ref="C13:G13"/>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51B2E-71B4-4D2B-8915-0317DF3D8EA4}">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56</v>
      </c>
      <c r="C3" s="518" t="s">
        <v>57</v>
      </c>
      <c r="D3" s="519"/>
      <c r="E3" s="519"/>
      <c r="F3" s="519"/>
      <c r="G3" s="520"/>
      <c r="AC3" s="120" t="s">
        <v>148</v>
      </c>
      <c r="AG3" t="s">
        <v>150</v>
      </c>
    </row>
    <row r="4" spans="1:60" ht="25.2" customHeight="1" x14ac:dyDescent="0.25">
      <c r="A4" s="139" t="s">
        <v>9</v>
      </c>
      <c r="B4" s="140" t="s">
        <v>58</v>
      </c>
      <c r="C4" s="521" t="s">
        <v>57</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SUMIF(AG9:AG94,"&lt;&gt;NOR",G9:G94)</f>
        <v>0</v>
      </c>
      <c r="H8" s="165"/>
      <c r="I8" s="165">
        <f>SUM(I9:I94)</f>
        <v>0</v>
      </c>
      <c r="J8" s="165"/>
      <c r="K8" s="165">
        <f>SUM(K9:K94)</f>
        <v>0</v>
      </c>
      <c r="L8" s="165"/>
      <c r="M8" s="165">
        <f>SUM(M9:M94)</f>
        <v>0</v>
      </c>
      <c r="N8" s="164"/>
      <c r="O8" s="164">
        <f>SUM(O9:O94)</f>
        <v>12.63</v>
      </c>
      <c r="P8" s="164"/>
      <c r="Q8" s="164">
        <f>SUM(Q9:Q94)</f>
        <v>22.549999999999997</v>
      </c>
      <c r="R8" s="165"/>
      <c r="S8" s="165"/>
      <c r="T8" s="166"/>
      <c r="U8" s="160"/>
      <c r="V8" s="160">
        <f>SUM(V9:V94)</f>
        <v>905.56999999999994</v>
      </c>
      <c r="W8" s="160"/>
      <c r="X8" s="160"/>
      <c r="Y8" s="160"/>
      <c r="AG8" t="s">
        <v>175</v>
      </c>
    </row>
    <row r="9" spans="1:60" ht="20.399999999999999" outlineLevel="1" x14ac:dyDescent="0.25">
      <c r="A9" s="168">
        <v>1</v>
      </c>
      <c r="B9" s="169" t="s">
        <v>317</v>
      </c>
      <c r="C9" s="184" t="s">
        <v>318</v>
      </c>
      <c r="D9" s="170" t="s">
        <v>264</v>
      </c>
      <c r="E9" s="171">
        <v>0.38485000000000003</v>
      </c>
      <c r="F9" s="172"/>
      <c r="G9" s="173">
        <f>ROUND(E9*F9,2)</f>
        <v>0</v>
      </c>
      <c r="H9" s="172"/>
      <c r="I9" s="173">
        <f>ROUND(E9*H9,2)</f>
        <v>0</v>
      </c>
      <c r="J9" s="172"/>
      <c r="K9" s="173">
        <f>ROUND(E9*J9,2)</f>
        <v>0</v>
      </c>
      <c r="L9" s="173">
        <v>21</v>
      </c>
      <c r="M9" s="173">
        <f>G9*(1+L9/100)</f>
        <v>0</v>
      </c>
      <c r="N9" s="171">
        <v>0</v>
      </c>
      <c r="O9" s="171">
        <f>ROUND(E9*N9,2)</f>
        <v>0</v>
      </c>
      <c r="P9" s="171">
        <v>0</v>
      </c>
      <c r="Q9" s="171">
        <f>ROUND(E9*P9,2)</f>
        <v>0</v>
      </c>
      <c r="R9" s="173" t="s">
        <v>319</v>
      </c>
      <c r="S9" s="173" t="s">
        <v>266</v>
      </c>
      <c r="T9" s="174" t="s">
        <v>266</v>
      </c>
      <c r="U9" s="156">
        <v>2.9129999999999998</v>
      </c>
      <c r="V9" s="156">
        <f>ROUND(E9*U9,2)</f>
        <v>1.1200000000000001</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1" t="s">
        <v>320</v>
      </c>
      <c r="D10" s="189"/>
      <c r="E10" s="190">
        <v>0.38485000000000003</v>
      </c>
      <c r="F10" s="156"/>
      <c r="G10" s="156"/>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271</v>
      </c>
      <c r="AH10" s="146">
        <v>0</v>
      </c>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68">
        <v>2</v>
      </c>
      <c r="B11" s="169" t="s">
        <v>321</v>
      </c>
      <c r="C11" s="184" t="s">
        <v>322</v>
      </c>
      <c r="D11" s="170" t="s">
        <v>257</v>
      </c>
      <c r="E11" s="171">
        <v>1</v>
      </c>
      <c r="F11" s="172"/>
      <c r="G11" s="173">
        <f>ROUND(E11*F11,2)</f>
        <v>0</v>
      </c>
      <c r="H11" s="172"/>
      <c r="I11" s="173">
        <f>ROUND(E11*H11,2)</f>
        <v>0</v>
      </c>
      <c r="J11" s="172"/>
      <c r="K11" s="173">
        <f>ROUND(E11*J11,2)</f>
        <v>0</v>
      </c>
      <c r="L11" s="173">
        <v>21</v>
      </c>
      <c r="M11" s="173">
        <f>G11*(1+L11/100)</f>
        <v>0</v>
      </c>
      <c r="N11" s="171">
        <v>0</v>
      </c>
      <c r="O11" s="171">
        <f>ROUND(E11*N11,2)</f>
        <v>0</v>
      </c>
      <c r="P11" s="171">
        <v>0</v>
      </c>
      <c r="Q11" s="171">
        <f>ROUND(E11*P11,2)</f>
        <v>0</v>
      </c>
      <c r="R11" s="173" t="s">
        <v>323</v>
      </c>
      <c r="S11" s="173" t="s">
        <v>266</v>
      </c>
      <c r="T11" s="174" t="s">
        <v>266</v>
      </c>
      <c r="U11" s="156">
        <v>1.42</v>
      </c>
      <c r="V11" s="156">
        <f>ROUND(E11*U11,2)</f>
        <v>1.42</v>
      </c>
      <c r="W11" s="156"/>
      <c r="X11" s="156" t="s">
        <v>253</v>
      </c>
      <c r="Y11" s="156" t="s">
        <v>182</v>
      </c>
      <c r="Z11" s="146"/>
      <c r="AA11" s="146"/>
      <c r="AB11" s="146"/>
      <c r="AC11" s="146"/>
      <c r="AD11" s="146"/>
      <c r="AE11" s="146"/>
      <c r="AF11" s="146"/>
      <c r="AG11" s="146" t="s">
        <v>254</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ht="21" outlineLevel="2" x14ac:dyDescent="0.25">
      <c r="A12" s="153"/>
      <c r="B12" s="154"/>
      <c r="C12" s="524" t="s">
        <v>324</v>
      </c>
      <c r="D12" s="525"/>
      <c r="E12" s="525"/>
      <c r="F12" s="525"/>
      <c r="G12" s="525"/>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275</v>
      </c>
      <c r="AH12" s="146"/>
      <c r="AI12" s="146"/>
      <c r="AJ12" s="146"/>
      <c r="AK12" s="146"/>
      <c r="AL12" s="146"/>
      <c r="AM12" s="146"/>
      <c r="AN12" s="146"/>
      <c r="AO12" s="146"/>
      <c r="AP12" s="146"/>
      <c r="AQ12" s="146"/>
      <c r="AR12" s="146"/>
      <c r="AS12" s="146"/>
      <c r="AT12" s="146"/>
      <c r="AU12" s="146"/>
      <c r="AV12" s="146"/>
      <c r="AW12" s="146"/>
      <c r="AX12" s="146"/>
      <c r="AY12" s="146"/>
      <c r="AZ12" s="146"/>
      <c r="BA12" s="182" t="str">
        <f>C12</f>
        <v>s odřezáním kmene a odvětvením, včetně případného odklizení kmene a větví na oddělené hromady na vzdálenost do 50 m nebo s naložením na dopravní prostředek,</v>
      </c>
      <c r="BB12" s="146"/>
      <c r="BC12" s="146"/>
      <c r="BD12" s="146"/>
      <c r="BE12" s="146"/>
      <c r="BF12" s="146"/>
      <c r="BG12" s="146"/>
      <c r="BH12" s="146"/>
    </row>
    <row r="13" spans="1:60" ht="20.399999999999999" outlineLevel="1" x14ac:dyDescent="0.25">
      <c r="A13" s="175">
        <v>3</v>
      </c>
      <c r="B13" s="176" t="s">
        <v>325</v>
      </c>
      <c r="C13" s="185" t="s">
        <v>326</v>
      </c>
      <c r="D13" s="177" t="s">
        <v>264</v>
      </c>
      <c r="E13" s="178">
        <v>23.8</v>
      </c>
      <c r="F13" s="179"/>
      <c r="G13" s="180">
        <f>ROUND(E13*F13,2)</f>
        <v>0</v>
      </c>
      <c r="H13" s="179"/>
      <c r="I13" s="180">
        <f>ROUND(E13*H13,2)</f>
        <v>0</v>
      </c>
      <c r="J13" s="179"/>
      <c r="K13" s="180">
        <f>ROUND(E13*J13,2)</f>
        <v>0</v>
      </c>
      <c r="L13" s="180">
        <v>21</v>
      </c>
      <c r="M13" s="180">
        <f>G13*(1+L13/100)</f>
        <v>0</v>
      </c>
      <c r="N13" s="178">
        <v>0</v>
      </c>
      <c r="O13" s="178">
        <f>ROUND(E13*N13,2)</f>
        <v>0</v>
      </c>
      <c r="P13" s="178">
        <v>0.66</v>
      </c>
      <c r="Q13" s="178">
        <f>ROUND(E13*P13,2)</f>
        <v>15.71</v>
      </c>
      <c r="R13" s="180" t="s">
        <v>327</v>
      </c>
      <c r="S13" s="180" t="s">
        <v>266</v>
      </c>
      <c r="T13" s="181" t="s">
        <v>266</v>
      </c>
      <c r="U13" s="156">
        <v>1.05</v>
      </c>
      <c r="V13" s="156">
        <f>ROUND(E13*U13,2)</f>
        <v>24.99</v>
      </c>
      <c r="W13" s="156"/>
      <c r="X13" s="156" t="s">
        <v>253</v>
      </c>
      <c r="Y13" s="156" t="s">
        <v>182</v>
      </c>
      <c r="Z13" s="146"/>
      <c r="AA13" s="146"/>
      <c r="AB13" s="146"/>
      <c r="AC13" s="146"/>
      <c r="AD13" s="146"/>
      <c r="AE13" s="146"/>
      <c r="AF13" s="146"/>
      <c r="AG13" s="146" t="s">
        <v>254</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75">
        <v>4</v>
      </c>
      <c r="B14" s="176" t="s">
        <v>328</v>
      </c>
      <c r="C14" s="185" t="s">
        <v>329</v>
      </c>
      <c r="D14" s="177" t="s">
        <v>264</v>
      </c>
      <c r="E14" s="178">
        <v>23.8</v>
      </c>
      <c r="F14" s="179"/>
      <c r="G14" s="180">
        <f>ROUND(E14*F14,2)</f>
        <v>0</v>
      </c>
      <c r="H14" s="179"/>
      <c r="I14" s="180">
        <f>ROUND(E14*H14,2)</f>
        <v>0</v>
      </c>
      <c r="J14" s="179"/>
      <c r="K14" s="180">
        <f>ROUND(E14*J14,2)</f>
        <v>0</v>
      </c>
      <c r="L14" s="180">
        <v>21</v>
      </c>
      <c r="M14" s="180">
        <f>G14*(1+L14/100)</f>
        <v>0</v>
      </c>
      <c r="N14" s="178">
        <v>0</v>
      </c>
      <c r="O14" s="178">
        <f>ROUND(E14*N14,2)</f>
        <v>0</v>
      </c>
      <c r="P14" s="178">
        <v>0.24199999999999999</v>
      </c>
      <c r="Q14" s="178">
        <f>ROUND(E14*P14,2)</f>
        <v>5.76</v>
      </c>
      <c r="R14" s="180" t="s">
        <v>327</v>
      </c>
      <c r="S14" s="180" t="s">
        <v>266</v>
      </c>
      <c r="T14" s="181" t="s">
        <v>266</v>
      </c>
      <c r="U14" s="156">
        <v>0.39979999999999999</v>
      </c>
      <c r="V14" s="156">
        <f>ROUND(E14*U14,2)</f>
        <v>9.52</v>
      </c>
      <c r="W14" s="156"/>
      <c r="X14" s="156" t="s">
        <v>253</v>
      </c>
      <c r="Y14" s="156" t="s">
        <v>182</v>
      </c>
      <c r="Z14" s="146"/>
      <c r="AA14" s="146"/>
      <c r="AB14" s="146"/>
      <c r="AC14" s="146"/>
      <c r="AD14" s="146"/>
      <c r="AE14" s="146"/>
      <c r="AF14" s="146"/>
      <c r="AG14" s="146" t="s">
        <v>254</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68">
        <v>5</v>
      </c>
      <c r="B15" s="169" t="s">
        <v>330</v>
      </c>
      <c r="C15" s="184" t="s">
        <v>331</v>
      </c>
      <c r="D15" s="170" t="s">
        <v>283</v>
      </c>
      <c r="E15" s="171">
        <v>4</v>
      </c>
      <c r="F15" s="172"/>
      <c r="G15" s="173">
        <f>ROUND(E15*F15,2)</f>
        <v>0</v>
      </c>
      <c r="H15" s="172"/>
      <c r="I15" s="173">
        <f>ROUND(E15*H15,2)</f>
        <v>0</v>
      </c>
      <c r="J15" s="172"/>
      <c r="K15" s="173">
        <f>ROUND(E15*J15,2)</f>
        <v>0</v>
      </c>
      <c r="L15" s="173">
        <v>21</v>
      </c>
      <c r="M15" s="173">
        <f>G15*(1+L15/100)</f>
        <v>0</v>
      </c>
      <c r="N15" s="171">
        <v>0</v>
      </c>
      <c r="O15" s="171">
        <f>ROUND(E15*N15,2)</f>
        <v>0</v>
      </c>
      <c r="P15" s="171">
        <v>0.27</v>
      </c>
      <c r="Q15" s="171">
        <f>ROUND(E15*P15,2)</f>
        <v>1.08</v>
      </c>
      <c r="R15" s="173" t="s">
        <v>327</v>
      </c>
      <c r="S15" s="173" t="s">
        <v>266</v>
      </c>
      <c r="T15" s="174" t="s">
        <v>266</v>
      </c>
      <c r="U15" s="156">
        <v>0.12</v>
      </c>
      <c r="V15" s="156">
        <f>ROUND(E15*U15,2)</f>
        <v>0.48</v>
      </c>
      <c r="W15" s="156"/>
      <c r="X15" s="156" t="s">
        <v>253</v>
      </c>
      <c r="Y15" s="156" t="s">
        <v>182</v>
      </c>
      <c r="Z15" s="146"/>
      <c r="AA15" s="146"/>
      <c r="AB15" s="146"/>
      <c r="AC15" s="146"/>
      <c r="AD15" s="146"/>
      <c r="AE15" s="146"/>
      <c r="AF15" s="146"/>
      <c r="AG15" s="146" t="s">
        <v>254</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524" t="s">
        <v>332</v>
      </c>
      <c r="D16" s="525"/>
      <c r="E16" s="525"/>
      <c r="F16" s="525"/>
      <c r="G16" s="525"/>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275</v>
      </c>
      <c r="AH16" s="146"/>
      <c r="AI16" s="146"/>
      <c r="AJ16" s="146"/>
      <c r="AK16" s="146"/>
      <c r="AL16" s="146"/>
      <c r="AM16" s="146"/>
      <c r="AN16" s="146"/>
      <c r="AO16" s="146"/>
      <c r="AP16" s="146"/>
      <c r="AQ16" s="146"/>
      <c r="AR16" s="146"/>
      <c r="AS16" s="146"/>
      <c r="AT16" s="146"/>
      <c r="AU16" s="146"/>
      <c r="AV16" s="146"/>
      <c r="AW16" s="146"/>
      <c r="AX16" s="146"/>
      <c r="AY16" s="146"/>
      <c r="AZ16" s="146"/>
      <c r="BA16" s="182" t="str">
        <f>C16</f>
        <v>s vybouráním lože, s přemístěním hmot na skládku na vzdálenost do 3 m nebo naložením na dopravní prostředek</v>
      </c>
      <c r="BB16" s="146"/>
      <c r="BC16" s="146"/>
      <c r="BD16" s="146"/>
      <c r="BE16" s="146"/>
      <c r="BF16" s="146"/>
      <c r="BG16" s="146"/>
      <c r="BH16" s="146"/>
    </row>
    <row r="17" spans="1:60" outlineLevel="1" x14ac:dyDescent="0.25">
      <c r="A17" s="168">
        <v>6</v>
      </c>
      <c r="B17" s="169" t="s">
        <v>333</v>
      </c>
      <c r="C17" s="184" t="s">
        <v>334</v>
      </c>
      <c r="D17" s="170" t="s">
        <v>283</v>
      </c>
      <c r="E17" s="171">
        <v>18</v>
      </c>
      <c r="F17" s="172"/>
      <c r="G17" s="173">
        <f>ROUND(E17*F17,2)</f>
        <v>0</v>
      </c>
      <c r="H17" s="172"/>
      <c r="I17" s="173">
        <f>ROUND(E17*H17,2)</f>
        <v>0</v>
      </c>
      <c r="J17" s="172"/>
      <c r="K17" s="173">
        <f>ROUND(E17*J17,2)</f>
        <v>0</v>
      </c>
      <c r="L17" s="173">
        <v>21</v>
      </c>
      <c r="M17" s="173">
        <f>G17*(1+L17/100)</f>
        <v>0</v>
      </c>
      <c r="N17" s="171">
        <v>1.069E-2</v>
      </c>
      <c r="O17" s="171">
        <f>ROUND(E17*N17,2)</f>
        <v>0.19</v>
      </c>
      <c r="P17" s="171">
        <v>0</v>
      </c>
      <c r="Q17" s="171">
        <f>ROUND(E17*P17,2)</f>
        <v>0</v>
      </c>
      <c r="R17" s="173" t="s">
        <v>323</v>
      </c>
      <c r="S17" s="173" t="s">
        <v>266</v>
      </c>
      <c r="T17" s="174" t="s">
        <v>266</v>
      </c>
      <c r="U17" s="156">
        <v>0.90800000000000003</v>
      </c>
      <c r="V17" s="156">
        <f>ROUND(E17*U17,2)</f>
        <v>16.34</v>
      </c>
      <c r="W17" s="156"/>
      <c r="X17" s="156" t="s">
        <v>253</v>
      </c>
      <c r="Y17" s="156" t="s">
        <v>182</v>
      </c>
      <c r="Z17" s="146"/>
      <c r="AA17" s="146"/>
      <c r="AB17" s="146"/>
      <c r="AC17" s="146"/>
      <c r="AD17" s="146"/>
      <c r="AE17" s="146"/>
      <c r="AF17" s="146"/>
      <c r="AG17" s="146" t="s">
        <v>254</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ht="21" outlineLevel="2" x14ac:dyDescent="0.25">
      <c r="A18" s="153"/>
      <c r="B18" s="154"/>
      <c r="C18" s="524" t="s">
        <v>335</v>
      </c>
      <c r="D18" s="525"/>
      <c r="E18" s="525"/>
      <c r="F18" s="525"/>
      <c r="G18" s="525"/>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275</v>
      </c>
      <c r="AH18" s="146"/>
      <c r="AI18" s="146"/>
      <c r="AJ18" s="146"/>
      <c r="AK18" s="146"/>
      <c r="AL18" s="146"/>
      <c r="AM18" s="146"/>
      <c r="AN18" s="146"/>
      <c r="AO18" s="146"/>
      <c r="AP18" s="146"/>
      <c r="AQ18" s="146"/>
      <c r="AR18" s="146"/>
      <c r="AS18" s="146"/>
      <c r="AT18" s="146"/>
      <c r="AU18" s="146"/>
      <c r="AV18" s="146"/>
      <c r="AW18" s="146"/>
      <c r="AX18" s="146"/>
      <c r="AY18" s="146"/>
      <c r="AZ18" s="146"/>
      <c r="BA18" s="182" t="str">
        <f>C18</f>
        <v>ve výkopišti ve stavu a poloze, ve kterých byla na začátku zemních prací, a to podepřením, vzepřením nebo vyvěšením, případně s ochranným bedněním, se zřízením a odstraněním zajišťovací konstrukce a včetně opotřebení použitých materiálů,</v>
      </c>
      <c r="BB18" s="146"/>
      <c r="BC18" s="146"/>
      <c r="BD18" s="146"/>
      <c r="BE18" s="146"/>
      <c r="BF18" s="146"/>
      <c r="BG18" s="146"/>
      <c r="BH18" s="146"/>
    </row>
    <row r="19" spans="1:60" outlineLevel="2" x14ac:dyDescent="0.25">
      <c r="A19" s="153"/>
      <c r="B19" s="154"/>
      <c r="C19" s="191" t="s">
        <v>336</v>
      </c>
      <c r="D19" s="189"/>
      <c r="E19" s="190">
        <v>6</v>
      </c>
      <c r="F19" s="156"/>
      <c r="G19" s="156"/>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271</v>
      </c>
      <c r="AH19" s="146">
        <v>0</v>
      </c>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3" x14ac:dyDescent="0.25">
      <c r="A20" s="153"/>
      <c r="B20" s="154"/>
      <c r="C20" s="191" t="s">
        <v>337</v>
      </c>
      <c r="D20" s="189"/>
      <c r="E20" s="190">
        <v>6</v>
      </c>
      <c r="F20" s="156"/>
      <c r="G20" s="156"/>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271</v>
      </c>
      <c r="AH20" s="146">
        <v>0</v>
      </c>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3" x14ac:dyDescent="0.25">
      <c r="A21" s="153"/>
      <c r="B21" s="154"/>
      <c r="C21" s="191" t="s">
        <v>338</v>
      </c>
      <c r="D21" s="189"/>
      <c r="E21" s="190">
        <v>6</v>
      </c>
      <c r="F21" s="156"/>
      <c r="G21" s="156"/>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271</v>
      </c>
      <c r="AH21" s="146">
        <v>0</v>
      </c>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68">
        <v>7</v>
      </c>
      <c r="B22" s="169" t="s">
        <v>339</v>
      </c>
      <c r="C22" s="184" t="s">
        <v>340</v>
      </c>
      <c r="D22" s="170" t="s">
        <v>283</v>
      </c>
      <c r="E22" s="171">
        <v>6</v>
      </c>
      <c r="F22" s="172"/>
      <c r="G22" s="173">
        <f>ROUND(E22*F22,2)</f>
        <v>0</v>
      </c>
      <c r="H22" s="172"/>
      <c r="I22" s="173">
        <f>ROUND(E22*H22,2)</f>
        <v>0</v>
      </c>
      <c r="J22" s="172"/>
      <c r="K22" s="173">
        <f>ROUND(E22*J22,2)</f>
        <v>0</v>
      </c>
      <c r="L22" s="173">
        <v>21</v>
      </c>
      <c r="M22" s="173">
        <f>G22*(1+L22/100)</f>
        <v>0</v>
      </c>
      <c r="N22" s="171">
        <v>2.478E-2</v>
      </c>
      <c r="O22" s="171">
        <f>ROUND(E22*N22,2)</f>
        <v>0.15</v>
      </c>
      <c r="P22" s="171">
        <v>0</v>
      </c>
      <c r="Q22" s="171">
        <f>ROUND(E22*P22,2)</f>
        <v>0</v>
      </c>
      <c r="R22" s="173" t="s">
        <v>323</v>
      </c>
      <c r="S22" s="173" t="s">
        <v>266</v>
      </c>
      <c r="T22" s="174" t="s">
        <v>266</v>
      </c>
      <c r="U22" s="156">
        <v>0.54700000000000004</v>
      </c>
      <c r="V22" s="156">
        <f>ROUND(E22*U22,2)</f>
        <v>3.28</v>
      </c>
      <c r="W22" s="156"/>
      <c r="X22" s="156" t="s">
        <v>253</v>
      </c>
      <c r="Y22" s="156" t="s">
        <v>182</v>
      </c>
      <c r="Z22" s="146"/>
      <c r="AA22" s="146"/>
      <c r="AB22" s="146"/>
      <c r="AC22" s="146"/>
      <c r="AD22" s="146"/>
      <c r="AE22" s="146"/>
      <c r="AF22" s="146"/>
      <c r="AG22" s="146" t="s">
        <v>254</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ht="21" outlineLevel="2" x14ac:dyDescent="0.25">
      <c r="A23" s="153"/>
      <c r="B23" s="154"/>
      <c r="C23" s="524" t="s">
        <v>335</v>
      </c>
      <c r="D23" s="525"/>
      <c r="E23" s="525"/>
      <c r="F23" s="525"/>
      <c r="G23" s="525"/>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275</v>
      </c>
      <c r="AH23" s="146"/>
      <c r="AI23" s="146"/>
      <c r="AJ23" s="146"/>
      <c r="AK23" s="146"/>
      <c r="AL23" s="146"/>
      <c r="AM23" s="146"/>
      <c r="AN23" s="146"/>
      <c r="AO23" s="146"/>
      <c r="AP23" s="146"/>
      <c r="AQ23" s="146"/>
      <c r="AR23" s="146"/>
      <c r="AS23" s="146"/>
      <c r="AT23" s="146"/>
      <c r="AU23" s="146"/>
      <c r="AV23" s="146"/>
      <c r="AW23" s="146"/>
      <c r="AX23" s="146"/>
      <c r="AY23" s="146"/>
      <c r="AZ23" s="146"/>
      <c r="BA23" s="182" t="str">
        <f>C23</f>
        <v>ve výkopišti ve stavu a poloze, ve kterých byla na začátku zemních prací, a to podepřením, vzepřením nebo vyvěšením, případně s ochranným bedněním, se zřízením a odstraněním zajišťovací konstrukce a včetně opotřebení použitých materiálů,</v>
      </c>
      <c r="BB23" s="146"/>
      <c r="BC23" s="146"/>
      <c r="BD23" s="146"/>
      <c r="BE23" s="146"/>
      <c r="BF23" s="146"/>
      <c r="BG23" s="146"/>
      <c r="BH23" s="146"/>
    </row>
    <row r="24" spans="1:60" outlineLevel="1" x14ac:dyDescent="0.25">
      <c r="A24" s="168">
        <v>8</v>
      </c>
      <c r="B24" s="169" t="s">
        <v>341</v>
      </c>
      <c r="C24" s="184" t="s">
        <v>342</v>
      </c>
      <c r="D24" s="170" t="s">
        <v>343</v>
      </c>
      <c r="E24" s="171">
        <v>56.49</v>
      </c>
      <c r="F24" s="172"/>
      <c r="G24" s="173">
        <f>ROUND(E24*F24,2)</f>
        <v>0</v>
      </c>
      <c r="H24" s="172"/>
      <c r="I24" s="173">
        <f>ROUND(E24*H24,2)</f>
        <v>0</v>
      </c>
      <c r="J24" s="172"/>
      <c r="K24" s="173">
        <f>ROUND(E24*J24,2)</f>
        <v>0</v>
      </c>
      <c r="L24" s="173">
        <v>21</v>
      </c>
      <c r="M24" s="173">
        <f>G24*(1+L24/100)</f>
        <v>0</v>
      </c>
      <c r="N24" s="171">
        <v>0</v>
      </c>
      <c r="O24" s="171">
        <f>ROUND(E24*N24,2)</f>
        <v>0</v>
      </c>
      <c r="P24" s="171">
        <v>0</v>
      </c>
      <c r="Q24" s="171">
        <f>ROUND(E24*P24,2)</f>
        <v>0</v>
      </c>
      <c r="R24" s="173" t="s">
        <v>323</v>
      </c>
      <c r="S24" s="173" t="s">
        <v>266</v>
      </c>
      <c r="T24" s="174" t="s">
        <v>266</v>
      </c>
      <c r="U24" s="156">
        <v>2.97</v>
      </c>
      <c r="V24" s="156">
        <f>ROUND(E24*U24,2)</f>
        <v>167.78</v>
      </c>
      <c r="W24" s="156"/>
      <c r="X24" s="156" t="s">
        <v>253</v>
      </c>
      <c r="Y24" s="156" t="s">
        <v>182</v>
      </c>
      <c r="Z24" s="146"/>
      <c r="AA24" s="146"/>
      <c r="AB24" s="146"/>
      <c r="AC24" s="146"/>
      <c r="AD24" s="146"/>
      <c r="AE24" s="146"/>
      <c r="AF24" s="146"/>
      <c r="AG24" s="146" t="s">
        <v>254</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ht="21" outlineLevel="2" x14ac:dyDescent="0.25">
      <c r="A25" s="153"/>
      <c r="B25" s="154"/>
      <c r="C25" s="524" t="s">
        <v>344</v>
      </c>
      <c r="D25" s="525"/>
      <c r="E25" s="525"/>
      <c r="F25" s="525"/>
      <c r="G25" s="525"/>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275</v>
      </c>
      <c r="AH25" s="146"/>
      <c r="AI25" s="146"/>
      <c r="AJ25" s="146"/>
      <c r="AK25" s="146"/>
      <c r="AL25" s="146"/>
      <c r="AM25" s="146"/>
      <c r="AN25" s="146"/>
      <c r="AO25" s="146"/>
      <c r="AP25" s="146"/>
      <c r="AQ25" s="146"/>
      <c r="AR25" s="146"/>
      <c r="AS25" s="146"/>
      <c r="AT25" s="146"/>
      <c r="AU25" s="146"/>
      <c r="AV25" s="146"/>
      <c r="AW25" s="146"/>
      <c r="AX25" s="146"/>
      <c r="AY25" s="146"/>
      <c r="AZ25" s="146"/>
      <c r="BA25" s="182" t="str">
        <f>C25</f>
        <v>s urovnáním dna do předepsaného profilu a spádu, s případně nutným přemístěním výkopku ve výkopišti a dále buď s přemístěním výkopku na přilehlém terénu na vzdálenost do 3 m od kraje jámy nebo s naložením na dopravní prostředek</v>
      </c>
      <c r="BB25" s="146"/>
      <c r="BC25" s="146"/>
      <c r="BD25" s="146"/>
      <c r="BE25" s="146"/>
      <c r="BF25" s="146"/>
      <c r="BG25" s="146"/>
      <c r="BH25" s="146"/>
    </row>
    <row r="26" spans="1:60" outlineLevel="2" x14ac:dyDescent="0.25">
      <c r="A26" s="153"/>
      <c r="B26" s="154"/>
      <c r="C26" s="191" t="s">
        <v>345</v>
      </c>
      <c r="D26" s="189"/>
      <c r="E26" s="190">
        <v>56.49</v>
      </c>
      <c r="F26" s="156"/>
      <c r="G26" s="156"/>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271</v>
      </c>
      <c r="AH26" s="146">
        <v>0</v>
      </c>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68">
        <v>9</v>
      </c>
      <c r="B27" s="169" t="s">
        <v>346</v>
      </c>
      <c r="C27" s="184" t="s">
        <v>347</v>
      </c>
      <c r="D27" s="170" t="s">
        <v>343</v>
      </c>
      <c r="E27" s="171">
        <v>56.49</v>
      </c>
      <c r="F27" s="172"/>
      <c r="G27" s="173">
        <f>ROUND(E27*F27,2)</f>
        <v>0</v>
      </c>
      <c r="H27" s="172"/>
      <c r="I27" s="173">
        <f>ROUND(E27*H27,2)</f>
        <v>0</v>
      </c>
      <c r="J27" s="172"/>
      <c r="K27" s="173">
        <f>ROUND(E27*J27,2)</f>
        <v>0</v>
      </c>
      <c r="L27" s="173">
        <v>21</v>
      </c>
      <c r="M27" s="173">
        <f>G27*(1+L27/100)</f>
        <v>0</v>
      </c>
      <c r="N27" s="171">
        <v>0</v>
      </c>
      <c r="O27" s="171">
        <f>ROUND(E27*N27,2)</f>
        <v>0</v>
      </c>
      <c r="P27" s="171">
        <v>0</v>
      </c>
      <c r="Q27" s="171">
        <f>ROUND(E27*P27,2)</f>
        <v>0</v>
      </c>
      <c r="R27" s="173" t="s">
        <v>323</v>
      </c>
      <c r="S27" s="173" t="s">
        <v>266</v>
      </c>
      <c r="T27" s="174" t="s">
        <v>266</v>
      </c>
      <c r="U27" s="156">
        <v>0.15</v>
      </c>
      <c r="V27" s="156">
        <f>ROUND(E27*U27,2)</f>
        <v>8.4700000000000006</v>
      </c>
      <c r="W27" s="156"/>
      <c r="X27" s="156" t="s">
        <v>253</v>
      </c>
      <c r="Y27" s="156" t="s">
        <v>182</v>
      </c>
      <c r="Z27" s="146"/>
      <c r="AA27" s="146"/>
      <c r="AB27" s="146"/>
      <c r="AC27" s="146"/>
      <c r="AD27" s="146"/>
      <c r="AE27" s="146"/>
      <c r="AF27" s="146"/>
      <c r="AG27" s="146" t="s">
        <v>254</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ht="21" outlineLevel="2" x14ac:dyDescent="0.25">
      <c r="A28" s="153"/>
      <c r="B28" s="154"/>
      <c r="C28" s="524" t="s">
        <v>344</v>
      </c>
      <c r="D28" s="525"/>
      <c r="E28" s="525"/>
      <c r="F28" s="525"/>
      <c r="G28" s="525"/>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275</v>
      </c>
      <c r="AH28" s="146"/>
      <c r="AI28" s="146"/>
      <c r="AJ28" s="146"/>
      <c r="AK28" s="146"/>
      <c r="AL28" s="146"/>
      <c r="AM28" s="146"/>
      <c r="AN28" s="146"/>
      <c r="AO28" s="146"/>
      <c r="AP28" s="146"/>
      <c r="AQ28" s="146"/>
      <c r="AR28" s="146"/>
      <c r="AS28" s="146"/>
      <c r="AT28" s="146"/>
      <c r="AU28" s="146"/>
      <c r="AV28" s="146"/>
      <c r="AW28" s="146"/>
      <c r="AX28" s="146"/>
      <c r="AY28" s="146"/>
      <c r="AZ28" s="146"/>
      <c r="BA28" s="182" t="str">
        <f>C28</f>
        <v>s urovnáním dna do předepsaného profilu a spádu, s případně nutným přemístěním výkopku ve výkopišti a dále buď s přemístěním výkopku na přilehlém terénu na vzdálenost do 3 m od kraje jámy nebo s naložením na dopravní prostředek</v>
      </c>
      <c r="BB28" s="146"/>
      <c r="BC28" s="146"/>
      <c r="BD28" s="146"/>
      <c r="BE28" s="146"/>
      <c r="BF28" s="146"/>
      <c r="BG28" s="146"/>
      <c r="BH28" s="146"/>
    </row>
    <row r="29" spans="1:60" outlineLevel="2" x14ac:dyDescent="0.25">
      <c r="A29" s="153"/>
      <c r="B29" s="154"/>
      <c r="C29" s="191" t="s">
        <v>348</v>
      </c>
      <c r="D29" s="189"/>
      <c r="E29" s="190">
        <v>56.49</v>
      </c>
      <c r="F29" s="156"/>
      <c r="G29" s="156"/>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271</v>
      </c>
      <c r="AH29" s="146">
        <v>5</v>
      </c>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68">
        <v>10</v>
      </c>
      <c r="B30" s="169" t="s">
        <v>349</v>
      </c>
      <c r="C30" s="184" t="s">
        <v>350</v>
      </c>
      <c r="D30" s="170" t="s">
        <v>343</v>
      </c>
      <c r="E30" s="171">
        <v>37.659999999999997</v>
      </c>
      <c r="F30" s="172"/>
      <c r="G30" s="173">
        <f>ROUND(E30*F30,2)</f>
        <v>0</v>
      </c>
      <c r="H30" s="172"/>
      <c r="I30" s="173">
        <f>ROUND(E30*H30,2)</f>
        <v>0</v>
      </c>
      <c r="J30" s="172"/>
      <c r="K30" s="173">
        <f>ROUND(E30*J30,2)</f>
        <v>0</v>
      </c>
      <c r="L30" s="173">
        <v>21</v>
      </c>
      <c r="M30" s="173">
        <f>G30*(1+L30/100)</f>
        <v>0</v>
      </c>
      <c r="N30" s="171">
        <v>0</v>
      </c>
      <c r="O30" s="171">
        <f>ROUND(E30*N30,2)</f>
        <v>0</v>
      </c>
      <c r="P30" s="171">
        <v>0</v>
      </c>
      <c r="Q30" s="171">
        <f>ROUND(E30*P30,2)</f>
        <v>0</v>
      </c>
      <c r="R30" s="173" t="s">
        <v>323</v>
      </c>
      <c r="S30" s="173" t="s">
        <v>266</v>
      </c>
      <c r="T30" s="174" t="s">
        <v>266</v>
      </c>
      <c r="U30" s="156">
        <v>4.66</v>
      </c>
      <c r="V30" s="156">
        <f>ROUND(E30*U30,2)</f>
        <v>175.5</v>
      </c>
      <c r="W30" s="156"/>
      <c r="X30" s="156" t="s">
        <v>253</v>
      </c>
      <c r="Y30" s="156" t="s">
        <v>182</v>
      </c>
      <c r="Z30" s="146"/>
      <c r="AA30" s="146"/>
      <c r="AB30" s="146"/>
      <c r="AC30" s="146"/>
      <c r="AD30" s="146"/>
      <c r="AE30" s="146"/>
      <c r="AF30" s="146"/>
      <c r="AG30" s="146" t="s">
        <v>254</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524" t="s">
        <v>351</v>
      </c>
      <c r="D31" s="525"/>
      <c r="E31" s="525"/>
      <c r="F31" s="525"/>
      <c r="G31" s="525"/>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275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2" x14ac:dyDescent="0.25">
      <c r="A32" s="153"/>
      <c r="B32" s="154"/>
      <c r="C32" s="515" t="s">
        <v>352</v>
      </c>
      <c r="D32" s="516"/>
      <c r="E32" s="516"/>
      <c r="F32" s="516"/>
      <c r="G32" s="516"/>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185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191" t="s">
        <v>353</v>
      </c>
      <c r="D33" s="189"/>
      <c r="E33" s="190">
        <v>37.659999999999997</v>
      </c>
      <c r="F33" s="156"/>
      <c r="G33" s="15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271</v>
      </c>
      <c r="AH33" s="146">
        <v>0</v>
      </c>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68">
        <v>11</v>
      </c>
      <c r="B34" s="169" t="s">
        <v>354</v>
      </c>
      <c r="C34" s="184" t="s">
        <v>355</v>
      </c>
      <c r="D34" s="170" t="s">
        <v>343</v>
      </c>
      <c r="E34" s="171">
        <v>94.15</v>
      </c>
      <c r="F34" s="172"/>
      <c r="G34" s="173">
        <f>ROUND(E34*F34,2)</f>
        <v>0</v>
      </c>
      <c r="H34" s="172"/>
      <c r="I34" s="173">
        <f>ROUND(E34*H34,2)</f>
        <v>0</v>
      </c>
      <c r="J34" s="172"/>
      <c r="K34" s="173">
        <f>ROUND(E34*J34,2)</f>
        <v>0</v>
      </c>
      <c r="L34" s="173">
        <v>21</v>
      </c>
      <c r="M34" s="173">
        <f>G34*(1+L34/100)</f>
        <v>0</v>
      </c>
      <c r="N34" s="171">
        <v>2.7200000000000002E-3</v>
      </c>
      <c r="O34" s="171">
        <f>ROUND(E34*N34,2)</f>
        <v>0.26</v>
      </c>
      <c r="P34" s="171">
        <v>0</v>
      </c>
      <c r="Q34" s="171">
        <f>ROUND(E34*P34,2)</f>
        <v>0</v>
      </c>
      <c r="R34" s="173" t="s">
        <v>323</v>
      </c>
      <c r="S34" s="173" t="s">
        <v>266</v>
      </c>
      <c r="T34" s="174" t="s">
        <v>266</v>
      </c>
      <c r="U34" s="156">
        <v>0.186</v>
      </c>
      <c r="V34" s="156">
        <f>ROUND(E34*U34,2)</f>
        <v>17.510000000000002</v>
      </c>
      <c r="W34" s="156"/>
      <c r="X34" s="156" t="s">
        <v>253</v>
      </c>
      <c r="Y34" s="156" t="s">
        <v>182</v>
      </c>
      <c r="Z34" s="146"/>
      <c r="AA34" s="146"/>
      <c r="AB34" s="146"/>
      <c r="AC34" s="146"/>
      <c r="AD34" s="146"/>
      <c r="AE34" s="146"/>
      <c r="AF34" s="146"/>
      <c r="AG34" s="146" t="s">
        <v>267</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2" x14ac:dyDescent="0.25">
      <c r="A35" s="153"/>
      <c r="B35" s="154"/>
      <c r="C35" s="524" t="s">
        <v>356</v>
      </c>
      <c r="D35" s="525"/>
      <c r="E35" s="525"/>
      <c r="F35" s="525"/>
      <c r="G35" s="525"/>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275</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2" x14ac:dyDescent="0.25">
      <c r="A36" s="153"/>
      <c r="B36" s="154"/>
      <c r="C36" s="191" t="s">
        <v>357</v>
      </c>
      <c r="D36" s="189"/>
      <c r="E36" s="190">
        <v>94.15</v>
      </c>
      <c r="F36" s="156"/>
      <c r="G36" s="156"/>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271</v>
      </c>
      <c r="AH36" s="146">
        <v>0</v>
      </c>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8">
        <v>12</v>
      </c>
      <c r="B37" s="169" t="s">
        <v>358</v>
      </c>
      <c r="C37" s="184" t="s">
        <v>359</v>
      </c>
      <c r="D37" s="170" t="s">
        <v>343</v>
      </c>
      <c r="E37" s="171">
        <v>94.15</v>
      </c>
      <c r="F37" s="172"/>
      <c r="G37" s="173">
        <f>ROUND(E37*F37,2)</f>
        <v>0</v>
      </c>
      <c r="H37" s="172"/>
      <c r="I37" s="173">
        <f>ROUND(E37*H37,2)</f>
        <v>0</v>
      </c>
      <c r="J37" s="172"/>
      <c r="K37" s="173">
        <f>ROUND(E37*J37,2)</f>
        <v>0</v>
      </c>
      <c r="L37" s="173">
        <v>21</v>
      </c>
      <c r="M37" s="173">
        <f>G37*(1+L37/100)</f>
        <v>0</v>
      </c>
      <c r="N37" s="171">
        <v>0</v>
      </c>
      <c r="O37" s="171">
        <f>ROUND(E37*N37,2)</f>
        <v>0</v>
      </c>
      <c r="P37" s="171">
        <v>0</v>
      </c>
      <c r="Q37" s="171">
        <f>ROUND(E37*P37,2)</f>
        <v>0</v>
      </c>
      <c r="R37" s="173" t="s">
        <v>323</v>
      </c>
      <c r="S37" s="173" t="s">
        <v>266</v>
      </c>
      <c r="T37" s="174" t="s">
        <v>266</v>
      </c>
      <c r="U37" s="156">
        <v>5.8000000000000003E-2</v>
      </c>
      <c r="V37" s="156">
        <f>ROUND(E37*U37,2)</f>
        <v>5.46</v>
      </c>
      <c r="W37" s="156"/>
      <c r="X37" s="156" t="s">
        <v>253</v>
      </c>
      <c r="Y37" s="156" t="s">
        <v>182</v>
      </c>
      <c r="Z37" s="146"/>
      <c r="AA37" s="146"/>
      <c r="AB37" s="146"/>
      <c r="AC37" s="146"/>
      <c r="AD37" s="146"/>
      <c r="AE37" s="146"/>
      <c r="AF37" s="146"/>
      <c r="AG37" s="146" t="s">
        <v>267</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524" t="s">
        <v>360</v>
      </c>
      <c r="D38" s="525"/>
      <c r="E38" s="525"/>
      <c r="F38" s="525"/>
      <c r="G38" s="525"/>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2" x14ac:dyDescent="0.25">
      <c r="A39" s="153"/>
      <c r="B39" s="154"/>
      <c r="C39" s="191" t="s">
        <v>357</v>
      </c>
      <c r="D39" s="189"/>
      <c r="E39" s="190">
        <v>94.15</v>
      </c>
      <c r="F39" s="156"/>
      <c r="G39" s="156"/>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271</v>
      </c>
      <c r="AH39" s="146">
        <v>0</v>
      </c>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68">
        <v>13</v>
      </c>
      <c r="B40" s="169" t="s">
        <v>361</v>
      </c>
      <c r="C40" s="184" t="s">
        <v>362</v>
      </c>
      <c r="D40" s="170" t="s">
        <v>264</v>
      </c>
      <c r="E40" s="171">
        <v>55</v>
      </c>
      <c r="F40" s="172"/>
      <c r="G40" s="173">
        <f>ROUND(E40*F40,2)</f>
        <v>0</v>
      </c>
      <c r="H40" s="172"/>
      <c r="I40" s="173">
        <f>ROUND(E40*H40,2)</f>
        <v>0</v>
      </c>
      <c r="J40" s="172"/>
      <c r="K40" s="173">
        <f>ROUND(E40*J40,2)</f>
        <v>0</v>
      </c>
      <c r="L40" s="173">
        <v>21</v>
      </c>
      <c r="M40" s="173">
        <f>G40*(1+L40/100)</f>
        <v>0</v>
      </c>
      <c r="N40" s="171">
        <v>8.09E-3</v>
      </c>
      <c r="O40" s="171">
        <f>ROUND(E40*N40,2)</f>
        <v>0.44</v>
      </c>
      <c r="P40" s="171">
        <v>0</v>
      </c>
      <c r="Q40" s="171">
        <f>ROUND(E40*P40,2)</f>
        <v>0</v>
      </c>
      <c r="R40" s="173" t="s">
        <v>323</v>
      </c>
      <c r="S40" s="173" t="s">
        <v>266</v>
      </c>
      <c r="T40" s="174" t="s">
        <v>266</v>
      </c>
      <c r="U40" s="156">
        <v>0.85499999999999998</v>
      </c>
      <c r="V40" s="156">
        <f>ROUND(E40*U40,2)</f>
        <v>47.03</v>
      </c>
      <c r="W40" s="156"/>
      <c r="X40" s="156" t="s">
        <v>253</v>
      </c>
      <c r="Y40" s="156" t="s">
        <v>182</v>
      </c>
      <c r="Z40" s="146"/>
      <c r="AA40" s="146"/>
      <c r="AB40" s="146"/>
      <c r="AC40" s="146"/>
      <c r="AD40" s="146"/>
      <c r="AE40" s="146"/>
      <c r="AF40" s="146"/>
      <c r="AG40" s="146" t="s">
        <v>267</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524" t="s">
        <v>356</v>
      </c>
      <c r="D41" s="525"/>
      <c r="E41" s="525"/>
      <c r="F41" s="525"/>
      <c r="G41" s="525"/>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68">
        <v>14</v>
      </c>
      <c r="B42" s="169" t="s">
        <v>363</v>
      </c>
      <c r="C42" s="184" t="s">
        <v>364</v>
      </c>
      <c r="D42" s="170" t="s">
        <v>264</v>
      </c>
      <c r="E42" s="171">
        <v>55</v>
      </c>
      <c r="F42" s="172"/>
      <c r="G42" s="173">
        <f>ROUND(E42*F42,2)</f>
        <v>0</v>
      </c>
      <c r="H42" s="172"/>
      <c r="I42" s="173">
        <f>ROUND(E42*H42,2)</f>
        <v>0</v>
      </c>
      <c r="J42" s="172"/>
      <c r="K42" s="173">
        <f>ROUND(E42*J42,2)</f>
        <v>0</v>
      </c>
      <c r="L42" s="173">
        <v>21</v>
      </c>
      <c r="M42" s="173">
        <f>G42*(1+L42/100)</f>
        <v>0</v>
      </c>
      <c r="N42" s="171">
        <v>0</v>
      </c>
      <c r="O42" s="171">
        <f>ROUND(E42*N42,2)</f>
        <v>0</v>
      </c>
      <c r="P42" s="171">
        <v>0</v>
      </c>
      <c r="Q42" s="171">
        <f>ROUND(E42*P42,2)</f>
        <v>0</v>
      </c>
      <c r="R42" s="173" t="s">
        <v>323</v>
      </c>
      <c r="S42" s="173" t="s">
        <v>266</v>
      </c>
      <c r="T42" s="174" t="s">
        <v>266</v>
      </c>
      <c r="U42" s="156">
        <v>0.22</v>
      </c>
      <c r="V42" s="156">
        <f>ROUND(E42*U42,2)</f>
        <v>12.1</v>
      </c>
      <c r="W42" s="156"/>
      <c r="X42" s="156" t="s">
        <v>253</v>
      </c>
      <c r="Y42" s="156" t="s">
        <v>182</v>
      </c>
      <c r="Z42" s="146"/>
      <c r="AA42" s="146"/>
      <c r="AB42" s="146"/>
      <c r="AC42" s="146"/>
      <c r="AD42" s="146"/>
      <c r="AE42" s="146"/>
      <c r="AF42" s="146"/>
      <c r="AG42" s="146" t="s">
        <v>267</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2" x14ac:dyDescent="0.25">
      <c r="A43" s="153"/>
      <c r="B43" s="154"/>
      <c r="C43" s="524" t="s">
        <v>365</v>
      </c>
      <c r="D43" s="525"/>
      <c r="E43" s="525"/>
      <c r="F43" s="525"/>
      <c r="G43" s="525"/>
      <c r="H43" s="156"/>
      <c r="I43" s="156"/>
      <c r="J43" s="156"/>
      <c r="K43" s="156"/>
      <c r="L43" s="156"/>
      <c r="M43" s="156"/>
      <c r="N43" s="155"/>
      <c r="O43" s="155"/>
      <c r="P43" s="155"/>
      <c r="Q43" s="155"/>
      <c r="R43" s="156"/>
      <c r="S43" s="156"/>
      <c r="T43" s="156"/>
      <c r="U43" s="156"/>
      <c r="V43" s="156"/>
      <c r="W43" s="156"/>
      <c r="X43" s="156"/>
      <c r="Y43" s="156"/>
      <c r="Z43" s="146"/>
      <c r="AA43" s="146"/>
      <c r="AB43" s="146"/>
      <c r="AC43" s="146"/>
      <c r="AD43" s="146"/>
      <c r="AE43" s="146"/>
      <c r="AF43" s="146"/>
      <c r="AG43" s="146" t="s">
        <v>275</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68">
        <v>15</v>
      </c>
      <c r="B44" s="169" t="s">
        <v>366</v>
      </c>
      <c r="C44" s="184" t="s">
        <v>367</v>
      </c>
      <c r="D44" s="170" t="s">
        <v>343</v>
      </c>
      <c r="E44" s="171">
        <v>56.49</v>
      </c>
      <c r="F44" s="172"/>
      <c r="G44" s="173">
        <f>ROUND(E44*F44,2)</f>
        <v>0</v>
      </c>
      <c r="H44" s="172"/>
      <c r="I44" s="173">
        <f>ROUND(E44*H44,2)</f>
        <v>0</v>
      </c>
      <c r="J44" s="172"/>
      <c r="K44" s="173">
        <f>ROUND(E44*J44,2)</f>
        <v>0</v>
      </c>
      <c r="L44" s="173">
        <v>21</v>
      </c>
      <c r="M44" s="173">
        <f>G44*(1+L44/100)</f>
        <v>0</v>
      </c>
      <c r="N44" s="171">
        <v>0</v>
      </c>
      <c r="O44" s="171">
        <f>ROUND(E44*N44,2)</f>
        <v>0</v>
      </c>
      <c r="P44" s="171">
        <v>0</v>
      </c>
      <c r="Q44" s="171">
        <f>ROUND(E44*P44,2)</f>
        <v>0</v>
      </c>
      <c r="R44" s="173" t="s">
        <v>323</v>
      </c>
      <c r="S44" s="173" t="s">
        <v>266</v>
      </c>
      <c r="T44" s="174" t="s">
        <v>266</v>
      </c>
      <c r="U44" s="156">
        <v>0.34499999999999997</v>
      </c>
      <c r="V44" s="156">
        <f>ROUND(E44*U44,2)</f>
        <v>19.489999999999998</v>
      </c>
      <c r="W44" s="156"/>
      <c r="X44" s="156" t="s">
        <v>253</v>
      </c>
      <c r="Y44" s="156" t="s">
        <v>182</v>
      </c>
      <c r="Z44" s="146"/>
      <c r="AA44" s="146"/>
      <c r="AB44" s="146"/>
      <c r="AC44" s="146"/>
      <c r="AD44" s="146"/>
      <c r="AE44" s="146"/>
      <c r="AF44" s="146"/>
      <c r="AG44" s="146" t="s">
        <v>254</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524" t="s">
        <v>368</v>
      </c>
      <c r="D45" s="525"/>
      <c r="E45" s="525"/>
      <c r="F45" s="525"/>
      <c r="G45" s="525"/>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275</v>
      </c>
      <c r="AH45" s="146"/>
      <c r="AI45" s="146"/>
      <c r="AJ45" s="146"/>
      <c r="AK45" s="146"/>
      <c r="AL45" s="146"/>
      <c r="AM45" s="146"/>
      <c r="AN45" s="146"/>
      <c r="AO45" s="146"/>
      <c r="AP45" s="146"/>
      <c r="AQ45" s="146"/>
      <c r="AR45" s="146"/>
      <c r="AS45" s="146"/>
      <c r="AT45" s="146"/>
      <c r="AU45" s="146"/>
      <c r="AV45" s="146"/>
      <c r="AW45" s="146"/>
      <c r="AX45" s="146"/>
      <c r="AY45" s="146"/>
      <c r="AZ45" s="146"/>
      <c r="BA45" s="182" t="str">
        <f>C45</f>
        <v>bez naložení do dopravní nádoby, ale s vyprázdněním dopravní nádoby na hromadu nebo na dopravní prostředek,</v>
      </c>
      <c r="BB45" s="146"/>
      <c r="BC45" s="146"/>
      <c r="BD45" s="146"/>
      <c r="BE45" s="146"/>
      <c r="BF45" s="146"/>
      <c r="BG45" s="146"/>
      <c r="BH45" s="146"/>
    </row>
    <row r="46" spans="1:60" outlineLevel="2" x14ac:dyDescent="0.25">
      <c r="A46" s="153"/>
      <c r="B46" s="154"/>
      <c r="C46" s="191" t="s">
        <v>348</v>
      </c>
      <c r="D46" s="189"/>
      <c r="E46" s="190">
        <v>56.49</v>
      </c>
      <c r="F46" s="156"/>
      <c r="G46" s="156"/>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271</v>
      </c>
      <c r="AH46" s="146">
        <v>5</v>
      </c>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68">
        <v>16</v>
      </c>
      <c r="B47" s="169" t="s">
        <v>369</v>
      </c>
      <c r="C47" s="184" t="s">
        <v>370</v>
      </c>
      <c r="D47" s="170" t="s">
        <v>343</v>
      </c>
      <c r="E47" s="171">
        <v>37.659999999999997</v>
      </c>
      <c r="F47" s="172"/>
      <c r="G47" s="173">
        <f>ROUND(E47*F47,2)</f>
        <v>0</v>
      </c>
      <c r="H47" s="172"/>
      <c r="I47" s="173">
        <f>ROUND(E47*H47,2)</f>
        <v>0</v>
      </c>
      <c r="J47" s="172"/>
      <c r="K47" s="173">
        <f>ROUND(E47*J47,2)</f>
        <v>0</v>
      </c>
      <c r="L47" s="173">
        <v>21</v>
      </c>
      <c r="M47" s="173">
        <f>G47*(1+L47/100)</f>
        <v>0</v>
      </c>
      <c r="N47" s="171">
        <v>0</v>
      </c>
      <c r="O47" s="171">
        <f>ROUND(E47*N47,2)</f>
        <v>0</v>
      </c>
      <c r="P47" s="171">
        <v>0</v>
      </c>
      <c r="Q47" s="171">
        <f>ROUND(E47*P47,2)</f>
        <v>0</v>
      </c>
      <c r="R47" s="173" t="s">
        <v>323</v>
      </c>
      <c r="S47" s="173" t="s">
        <v>266</v>
      </c>
      <c r="T47" s="174" t="s">
        <v>266</v>
      </c>
      <c r="U47" s="156">
        <v>3.81</v>
      </c>
      <c r="V47" s="156">
        <f>ROUND(E47*U47,2)</f>
        <v>143.47999999999999</v>
      </c>
      <c r="W47" s="156"/>
      <c r="X47" s="156" t="s">
        <v>253</v>
      </c>
      <c r="Y47" s="156" t="s">
        <v>182</v>
      </c>
      <c r="Z47" s="146"/>
      <c r="AA47" s="146"/>
      <c r="AB47" s="146"/>
      <c r="AC47" s="146"/>
      <c r="AD47" s="146"/>
      <c r="AE47" s="146"/>
      <c r="AF47" s="146"/>
      <c r="AG47" s="146" t="s">
        <v>254</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524" t="s">
        <v>371</v>
      </c>
      <c r="D48" s="525"/>
      <c r="E48" s="525"/>
      <c r="F48" s="525"/>
      <c r="G48" s="52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275</v>
      </c>
      <c r="AH48" s="146"/>
      <c r="AI48" s="146"/>
      <c r="AJ48" s="146"/>
      <c r="AK48" s="146"/>
      <c r="AL48" s="146"/>
      <c r="AM48" s="146"/>
      <c r="AN48" s="146"/>
      <c r="AO48" s="146"/>
      <c r="AP48" s="146"/>
      <c r="AQ48" s="146"/>
      <c r="AR48" s="146"/>
      <c r="AS48" s="146"/>
      <c r="AT48" s="146"/>
      <c r="AU48" s="146"/>
      <c r="AV48" s="146"/>
      <c r="AW48" s="146"/>
      <c r="AX48" s="146"/>
      <c r="AY48" s="146"/>
      <c r="AZ48" s="146"/>
      <c r="BA48" s="182" t="str">
        <f>C48</f>
        <v xml:space="preserve"> bez naložení, avšak s vyprázdněním nádoby na hromady nebo do dopravního prostředku, na každých třeba i započatých 3 m výšky,</v>
      </c>
      <c r="BB48" s="146"/>
      <c r="BC48" s="146"/>
      <c r="BD48" s="146"/>
      <c r="BE48" s="146"/>
      <c r="BF48" s="146"/>
      <c r="BG48" s="146"/>
      <c r="BH48" s="146"/>
    </row>
    <row r="49" spans="1:60" outlineLevel="2" x14ac:dyDescent="0.25">
      <c r="A49" s="153"/>
      <c r="B49" s="154"/>
      <c r="C49" s="191" t="s">
        <v>372</v>
      </c>
      <c r="D49" s="189"/>
      <c r="E49" s="190">
        <v>37.659999999999997</v>
      </c>
      <c r="F49" s="156"/>
      <c r="G49" s="156"/>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271</v>
      </c>
      <c r="AH49" s="146">
        <v>5</v>
      </c>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68">
        <v>17</v>
      </c>
      <c r="B50" s="169" t="s">
        <v>373</v>
      </c>
      <c r="C50" s="184" t="s">
        <v>374</v>
      </c>
      <c r="D50" s="170" t="s">
        <v>343</v>
      </c>
      <c r="E50" s="171">
        <v>30.852789999999999</v>
      </c>
      <c r="F50" s="172"/>
      <c r="G50" s="173">
        <f>ROUND(E50*F50,2)</f>
        <v>0</v>
      </c>
      <c r="H50" s="172"/>
      <c r="I50" s="173">
        <f>ROUND(E50*H50,2)</f>
        <v>0</v>
      </c>
      <c r="J50" s="172"/>
      <c r="K50" s="173">
        <f>ROUND(E50*J50,2)</f>
        <v>0</v>
      </c>
      <c r="L50" s="173">
        <v>21</v>
      </c>
      <c r="M50" s="173">
        <f>G50*(1+L50/100)</f>
        <v>0</v>
      </c>
      <c r="N50" s="171">
        <v>0</v>
      </c>
      <c r="O50" s="171">
        <f>ROUND(E50*N50,2)</f>
        <v>0</v>
      </c>
      <c r="P50" s="171">
        <v>0</v>
      </c>
      <c r="Q50" s="171">
        <f>ROUND(E50*P50,2)</f>
        <v>0</v>
      </c>
      <c r="R50" s="173" t="s">
        <v>323</v>
      </c>
      <c r="S50" s="173" t="s">
        <v>266</v>
      </c>
      <c r="T50" s="174" t="s">
        <v>266</v>
      </c>
      <c r="U50" s="156">
        <v>1.0999999999999999E-2</v>
      </c>
      <c r="V50" s="156">
        <f>ROUND(E50*U50,2)</f>
        <v>0.34</v>
      </c>
      <c r="W50" s="156"/>
      <c r="X50" s="156" t="s">
        <v>253</v>
      </c>
      <c r="Y50" s="156" t="s">
        <v>182</v>
      </c>
      <c r="Z50" s="146"/>
      <c r="AA50" s="146"/>
      <c r="AB50" s="146"/>
      <c r="AC50" s="146"/>
      <c r="AD50" s="146"/>
      <c r="AE50" s="146"/>
      <c r="AF50" s="146"/>
      <c r="AG50" s="146" t="s">
        <v>254</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2" x14ac:dyDescent="0.25">
      <c r="A51" s="153"/>
      <c r="B51" s="154"/>
      <c r="C51" s="524" t="s">
        <v>375</v>
      </c>
      <c r="D51" s="525"/>
      <c r="E51" s="525"/>
      <c r="F51" s="525"/>
      <c r="G51" s="525"/>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275</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515" t="s">
        <v>376</v>
      </c>
      <c r="D52" s="516"/>
      <c r="E52" s="516"/>
      <c r="F52" s="516"/>
      <c r="G52" s="51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185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2" x14ac:dyDescent="0.25">
      <c r="A53" s="153"/>
      <c r="B53" s="154"/>
      <c r="C53" s="191" t="s">
        <v>377</v>
      </c>
      <c r="D53" s="189"/>
      <c r="E53" s="190">
        <v>94.15</v>
      </c>
      <c r="F53" s="156"/>
      <c r="G53" s="156"/>
      <c r="H53" s="156"/>
      <c r="I53" s="156"/>
      <c r="J53" s="156"/>
      <c r="K53" s="156"/>
      <c r="L53" s="156"/>
      <c r="M53" s="156"/>
      <c r="N53" s="155"/>
      <c r="O53" s="155"/>
      <c r="P53" s="155"/>
      <c r="Q53" s="155"/>
      <c r="R53" s="156"/>
      <c r="S53" s="156"/>
      <c r="T53" s="156"/>
      <c r="U53" s="156"/>
      <c r="V53" s="156"/>
      <c r="W53" s="156"/>
      <c r="X53" s="156"/>
      <c r="Y53" s="156"/>
      <c r="Z53" s="146"/>
      <c r="AA53" s="146"/>
      <c r="AB53" s="146"/>
      <c r="AC53" s="146"/>
      <c r="AD53" s="146"/>
      <c r="AE53" s="146"/>
      <c r="AF53" s="146"/>
      <c r="AG53" s="146" t="s">
        <v>271</v>
      </c>
      <c r="AH53" s="146">
        <v>0</v>
      </c>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3" x14ac:dyDescent="0.25">
      <c r="A54" s="153"/>
      <c r="B54" s="154"/>
      <c r="C54" s="191" t="s">
        <v>378</v>
      </c>
      <c r="D54" s="189"/>
      <c r="E54" s="190">
        <v>-63.29721</v>
      </c>
      <c r="F54" s="156"/>
      <c r="G54" s="156"/>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271</v>
      </c>
      <c r="AH54" s="146">
        <v>0</v>
      </c>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20.399999999999999" outlineLevel="1" x14ac:dyDescent="0.25">
      <c r="A55" s="168">
        <v>18</v>
      </c>
      <c r="B55" s="169" t="s">
        <v>379</v>
      </c>
      <c r="C55" s="184" t="s">
        <v>380</v>
      </c>
      <c r="D55" s="170" t="s">
        <v>257</v>
      </c>
      <c r="E55" s="171">
        <v>1</v>
      </c>
      <c r="F55" s="172"/>
      <c r="G55" s="173">
        <f>ROUND(E55*F55,2)</f>
        <v>0</v>
      </c>
      <c r="H55" s="172"/>
      <c r="I55" s="173">
        <f>ROUND(E55*H55,2)</f>
        <v>0</v>
      </c>
      <c r="J55" s="172"/>
      <c r="K55" s="173">
        <f>ROUND(E55*J55,2)</f>
        <v>0</v>
      </c>
      <c r="L55" s="173">
        <v>21</v>
      </c>
      <c r="M55" s="173">
        <f>G55*(1+L55/100)</f>
        <v>0</v>
      </c>
      <c r="N55" s="171">
        <v>0</v>
      </c>
      <c r="O55" s="171">
        <f>ROUND(E55*N55,2)</f>
        <v>0</v>
      </c>
      <c r="P55" s="171">
        <v>0</v>
      </c>
      <c r="Q55" s="171">
        <f>ROUND(E55*P55,2)</f>
        <v>0</v>
      </c>
      <c r="R55" s="173" t="s">
        <v>323</v>
      </c>
      <c r="S55" s="173" t="s">
        <v>266</v>
      </c>
      <c r="T55" s="174" t="s">
        <v>266</v>
      </c>
      <c r="U55" s="156">
        <v>0.65800000000000003</v>
      </c>
      <c r="V55" s="156">
        <f>ROUND(E55*U55,2)</f>
        <v>0.66</v>
      </c>
      <c r="W55" s="156"/>
      <c r="X55" s="156" t="s">
        <v>253</v>
      </c>
      <c r="Y55" s="156" t="s">
        <v>182</v>
      </c>
      <c r="Z55" s="146"/>
      <c r="AA55" s="146"/>
      <c r="AB55" s="146"/>
      <c r="AC55" s="146"/>
      <c r="AD55" s="146"/>
      <c r="AE55" s="146"/>
      <c r="AF55" s="146"/>
      <c r="AG55" s="146" t="s">
        <v>254</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2" x14ac:dyDescent="0.25">
      <c r="A56" s="153"/>
      <c r="B56" s="154"/>
      <c r="C56" s="524" t="s">
        <v>381</v>
      </c>
      <c r="D56" s="525"/>
      <c r="E56" s="525"/>
      <c r="F56" s="525"/>
      <c r="G56" s="525"/>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275</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20.399999999999999" outlineLevel="1" x14ac:dyDescent="0.25">
      <c r="A57" s="168">
        <v>19</v>
      </c>
      <c r="B57" s="169" t="s">
        <v>382</v>
      </c>
      <c r="C57" s="184" t="s">
        <v>383</v>
      </c>
      <c r="D57" s="170" t="s">
        <v>257</v>
      </c>
      <c r="E57" s="171">
        <v>1</v>
      </c>
      <c r="F57" s="172"/>
      <c r="G57" s="173">
        <f>ROUND(E57*F57,2)</f>
        <v>0</v>
      </c>
      <c r="H57" s="172"/>
      <c r="I57" s="173">
        <f>ROUND(E57*H57,2)</f>
        <v>0</v>
      </c>
      <c r="J57" s="172"/>
      <c r="K57" s="173">
        <f>ROUND(E57*J57,2)</f>
        <v>0</v>
      </c>
      <c r="L57" s="173">
        <v>21</v>
      </c>
      <c r="M57" s="173">
        <f>G57*(1+L57/100)</f>
        <v>0</v>
      </c>
      <c r="N57" s="171">
        <v>0</v>
      </c>
      <c r="O57" s="171">
        <f>ROUND(E57*N57,2)</f>
        <v>0</v>
      </c>
      <c r="P57" s="171">
        <v>0</v>
      </c>
      <c r="Q57" s="171">
        <f>ROUND(E57*P57,2)</f>
        <v>0</v>
      </c>
      <c r="R57" s="173" t="s">
        <v>323</v>
      </c>
      <c r="S57" s="173" t="s">
        <v>266</v>
      </c>
      <c r="T57" s="174" t="s">
        <v>266</v>
      </c>
      <c r="U57" s="156">
        <v>2.2709999999999999</v>
      </c>
      <c r="V57" s="156">
        <f>ROUND(E57*U57,2)</f>
        <v>2.27</v>
      </c>
      <c r="W57" s="156"/>
      <c r="X57" s="156" t="s">
        <v>253</v>
      </c>
      <c r="Y57" s="156" t="s">
        <v>182</v>
      </c>
      <c r="Z57" s="146"/>
      <c r="AA57" s="146"/>
      <c r="AB57" s="146"/>
      <c r="AC57" s="146"/>
      <c r="AD57" s="146"/>
      <c r="AE57" s="146"/>
      <c r="AF57" s="146"/>
      <c r="AG57" s="146" t="s">
        <v>254</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2" x14ac:dyDescent="0.25">
      <c r="A58" s="153"/>
      <c r="B58" s="154"/>
      <c r="C58" s="524" t="s">
        <v>381</v>
      </c>
      <c r="D58" s="525"/>
      <c r="E58" s="525"/>
      <c r="F58" s="525"/>
      <c r="G58" s="525"/>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275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1" x14ac:dyDescent="0.25">
      <c r="A59" s="168">
        <v>20</v>
      </c>
      <c r="B59" s="169" t="s">
        <v>384</v>
      </c>
      <c r="C59" s="184" t="s">
        <v>385</v>
      </c>
      <c r="D59" s="170" t="s">
        <v>257</v>
      </c>
      <c r="E59" s="171">
        <v>1</v>
      </c>
      <c r="F59" s="172"/>
      <c r="G59" s="173">
        <f>ROUND(E59*F59,2)</f>
        <v>0</v>
      </c>
      <c r="H59" s="172"/>
      <c r="I59" s="173">
        <f>ROUND(E59*H59,2)</f>
        <v>0</v>
      </c>
      <c r="J59" s="172"/>
      <c r="K59" s="173">
        <f>ROUND(E59*J59,2)</f>
        <v>0</v>
      </c>
      <c r="L59" s="173">
        <v>21</v>
      </c>
      <c r="M59" s="173">
        <f>G59*(1+L59/100)</f>
        <v>0</v>
      </c>
      <c r="N59" s="171">
        <v>0</v>
      </c>
      <c r="O59" s="171">
        <f>ROUND(E59*N59,2)</f>
        <v>0</v>
      </c>
      <c r="P59" s="171">
        <v>0</v>
      </c>
      <c r="Q59" s="171">
        <f>ROUND(E59*P59,2)</f>
        <v>0</v>
      </c>
      <c r="R59" s="173" t="s">
        <v>323</v>
      </c>
      <c r="S59" s="173" t="s">
        <v>266</v>
      </c>
      <c r="T59" s="174" t="s">
        <v>266</v>
      </c>
      <c r="U59" s="156">
        <v>0.55500000000000005</v>
      </c>
      <c r="V59" s="156">
        <f>ROUND(E59*U59,2)</f>
        <v>0.56000000000000005</v>
      </c>
      <c r="W59" s="156"/>
      <c r="X59" s="156" t="s">
        <v>253</v>
      </c>
      <c r="Y59" s="156" t="s">
        <v>182</v>
      </c>
      <c r="Z59" s="146"/>
      <c r="AA59" s="146"/>
      <c r="AB59" s="146"/>
      <c r="AC59" s="146"/>
      <c r="AD59" s="146"/>
      <c r="AE59" s="146"/>
      <c r="AF59" s="146"/>
      <c r="AG59" s="146" t="s">
        <v>254</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2" x14ac:dyDescent="0.25">
      <c r="A60" s="153"/>
      <c r="B60" s="154"/>
      <c r="C60" s="524" t="s">
        <v>381</v>
      </c>
      <c r="D60" s="525"/>
      <c r="E60" s="525"/>
      <c r="F60" s="525"/>
      <c r="G60" s="525"/>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275</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ht="20.399999999999999" outlineLevel="1" x14ac:dyDescent="0.25">
      <c r="A61" s="168">
        <v>21</v>
      </c>
      <c r="B61" s="169" t="s">
        <v>386</v>
      </c>
      <c r="C61" s="184" t="s">
        <v>387</v>
      </c>
      <c r="D61" s="170" t="s">
        <v>257</v>
      </c>
      <c r="E61" s="171">
        <v>1</v>
      </c>
      <c r="F61" s="172"/>
      <c r="G61" s="173">
        <f>ROUND(E61*F61,2)</f>
        <v>0</v>
      </c>
      <c r="H61" s="172"/>
      <c r="I61" s="173">
        <f>ROUND(E61*H61,2)</f>
        <v>0</v>
      </c>
      <c r="J61" s="172"/>
      <c r="K61" s="173">
        <f>ROUND(E61*J61,2)</f>
        <v>0</v>
      </c>
      <c r="L61" s="173">
        <v>21</v>
      </c>
      <c r="M61" s="173">
        <f>G61*(1+L61/100)</f>
        <v>0</v>
      </c>
      <c r="N61" s="171">
        <v>0</v>
      </c>
      <c r="O61" s="171">
        <f>ROUND(E61*N61,2)</f>
        <v>0</v>
      </c>
      <c r="P61" s="171">
        <v>0</v>
      </c>
      <c r="Q61" s="171">
        <f>ROUND(E61*P61,2)</f>
        <v>0</v>
      </c>
      <c r="R61" s="173" t="s">
        <v>323</v>
      </c>
      <c r="S61" s="173" t="s">
        <v>266</v>
      </c>
      <c r="T61" s="174" t="s">
        <v>266</v>
      </c>
      <c r="U61" s="156">
        <v>0</v>
      </c>
      <c r="V61" s="156">
        <f>ROUND(E61*U61,2)</f>
        <v>0</v>
      </c>
      <c r="W61" s="156"/>
      <c r="X61" s="156" t="s">
        <v>253</v>
      </c>
      <c r="Y61" s="156" t="s">
        <v>182</v>
      </c>
      <c r="Z61" s="146"/>
      <c r="AA61" s="146"/>
      <c r="AB61" s="146"/>
      <c r="AC61" s="146"/>
      <c r="AD61" s="146"/>
      <c r="AE61" s="146"/>
      <c r="AF61" s="146"/>
      <c r="AG61" s="146" t="s">
        <v>254</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2" x14ac:dyDescent="0.25">
      <c r="A62" s="153"/>
      <c r="B62" s="154"/>
      <c r="C62" s="524" t="s">
        <v>381</v>
      </c>
      <c r="D62" s="525"/>
      <c r="E62" s="525"/>
      <c r="F62" s="525"/>
      <c r="G62" s="525"/>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275</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ht="20.399999999999999" outlineLevel="1" x14ac:dyDescent="0.25">
      <c r="A63" s="168">
        <v>22</v>
      </c>
      <c r="B63" s="169" t="s">
        <v>388</v>
      </c>
      <c r="C63" s="184" t="s">
        <v>389</v>
      </c>
      <c r="D63" s="170" t="s">
        <v>257</v>
      </c>
      <c r="E63" s="171">
        <v>1</v>
      </c>
      <c r="F63" s="172"/>
      <c r="G63" s="173">
        <f>ROUND(E63*F63,2)</f>
        <v>0</v>
      </c>
      <c r="H63" s="172"/>
      <c r="I63" s="173">
        <f>ROUND(E63*H63,2)</f>
        <v>0</v>
      </c>
      <c r="J63" s="172"/>
      <c r="K63" s="173">
        <f>ROUND(E63*J63,2)</f>
        <v>0</v>
      </c>
      <c r="L63" s="173">
        <v>21</v>
      </c>
      <c r="M63" s="173">
        <f>G63*(1+L63/100)</f>
        <v>0</v>
      </c>
      <c r="N63" s="171">
        <v>0</v>
      </c>
      <c r="O63" s="171">
        <f>ROUND(E63*N63,2)</f>
        <v>0</v>
      </c>
      <c r="P63" s="171">
        <v>0</v>
      </c>
      <c r="Q63" s="171">
        <f>ROUND(E63*P63,2)</f>
        <v>0</v>
      </c>
      <c r="R63" s="173" t="s">
        <v>323</v>
      </c>
      <c r="S63" s="173" t="s">
        <v>266</v>
      </c>
      <c r="T63" s="174" t="s">
        <v>266</v>
      </c>
      <c r="U63" s="156">
        <v>0</v>
      </c>
      <c r="V63" s="156">
        <f>ROUND(E63*U63,2)</f>
        <v>0</v>
      </c>
      <c r="W63" s="156"/>
      <c r="X63" s="156" t="s">
        <v>253</v>
      </c>
      <c r="Y63" s="156" t="s">
        <v>182</v>
      </c>
      <c r="Z63" s="146"/>
      <c r="AA63" s="146"/>
      <c r="AB63" s="146"/>
      <c r="AC63" s="146"/>
      <c r="AD63" s="146"/>
      <c r="AE63" s="146"/>
      <c r="AF63" s="146"/>
      <c r="AG63" s="146" t="s">
        <v>254</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2" x14ac:dyDescent="0.25">
      <c r="A64" s="153"/>
      <c r="B64" s="154"/>
      <c r="C64" s="524" t="s">
        <v>381</v>
      </c>
      <c r="D64" s="525"/>
      <c r="E64" s="525"/>
      <c r="F64" s="525"/>
      <c r="G64" s="525"/>
      <c r="H64" s="156"/>
      <c r="I64" s="156"/>
      <c r="J64" s="156"/>
      <c r="K64" s="156"/>
      <c r="L64" s="156"/>
      <c r="M64" s="156"/>
      <c r="N64" s="155"/>
      <c r="O64" s="155"/>
      <c r="P64" s="155"/>
      <c r="Q64" s="155"/>
      <c r="R64" s="156"/>
      <c r="S64" s="156"/>
      <c r="T64" s="156"/>
      <c r="U64" s="156"/>
      <c r="V64" s="156"/>
      <c r="W64" s="156"/>
      <c r="X64" s="156"/>
      <c r="Y64" s="156"/>
      <c r="Z64" s="146"/>
      <c r="AA64" s="146"/>
      <c r="AB64" s="146"/>
      <c r="AC64" s="146"/>
      <c r="AD64" s="146"/>
      <c r="AE64" s="146"/>
      <c r="AF64" s="146"/>
      <c r="AG64" s="146" t="s">
        <v>275</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ht="20.399999999999999" outlineLevel="1" x14ac:dyDescent="0.25">
      <c r="A65" s="168">
        <v>23</v>
      </c>
      <c r="B65" s="169" t="s">
        <v>390</v>
      </c>
      <c r="C65" s="184" t="s">
        <v>391</v>
      </c>
      <c r="D65" s="170" t="s">
        <v>257</v>
      </c>
      <c r="E65" s="171">
        <v>1</v>
      </c>
      <c r="F65" s="172"/>
      <c r="G65" s="173">
        <f>ROUND(E65*F65,2)</f>
        <v>0</v>
      </c>
      <c r="H65" s="172"/>
      <c r="I65" s="173">
        <f>ROUND(E65*H65,2)</f>
        <v>0</v>
      </c>
      <c r="J65" s="172"/>
      <c r="K65" s="173">
        <f>ROUND(E65*J65,2)</f>
        <v>0</v>
      </c>
      <c r="L65" s="173">
        <v>21</v>
      </c>
      <c r="M65" s="173">
        <f>G65*(1+L65/100)</f>
        <v>0</v>
      </c>
      <c r="N65" s="171">
        <v>0</v>
      </c>
      <c r="O65" s="171">
        <f>ROUND(E65*N65,2)</f>
        <v>0</v>
      </c>
      <c r="P65" s="171">
        <v>0</v>
      </c>
      <c r="Q65" s="171">
        <f>ROUND(E65*P65,2)</f>
        <v>0</v>
      </c>
      <c r="R65" s="173" t="s">
        <v>323</v>
      </c>
      <c r="S65" s="173" t="s">
        <v>266</v>
      </c>
      <c r="T65" s="174" t="s">
        <v>266</v>
      </c>
      <c r="U65" s="156">
        <v>0</v>
      </c>
      <c r="V65" s="156">
        <f>ROUND(E65*U65,2)</f>
        <v>0</v>
      </c>
      <c r="W65" s="156"/>
      <c r="X65" s="156" t="s">
        <v>253</v>
      </c>
      <c r="Y65" s="156" t="s">
        <v>182</v>
      </c>
      <c r="Z65" s="146"/>
      <c r="AA65" s="146"/>
      <c r="AB65" s="146"/>
      <c r="AC65" s="146"/>
      <c r="AD65" s="146"/>
      <c r="AE65" s="146"/>
      <c r="AF65" s="146"/>
      <c r="AG65" s="146" t="s">
        <v>254</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2" x14ac:dyDescent="0.25">
      <c r="A66" s="153"/>
      <c r="B66" s="154"/>
      <c r="C66" s="524" t="s">
        <v>381</v>
      </c>
      <c r="D66" s="525"/>
      <c r="E66" s="525"/>
      <c r="F66" s="525"/>
      <c r="G66" s="525"/>
      <c r="H66" s="156"/>
      <c r="I66" s="156"/>
      <c r="J66" s="156"/>
      <c r="K66" s="156"/>
      <c r="L66" s="156"/>
      <c r="M66" s="156"/>
      <c r="N66" s="155"/>
      <c r="O66" s="155"/>
      <c r="P66" s="155"/>
      <c r="Q66" s="155"/>
      <c r="R66" s="156"/>
      <c r="S66" s="156"/>
      <c r="T66" s="156"/>
      <c r="U66" s="156"/>
      <c r="V66" s="156"/>
      <c r="W66" s="156"/>
      <c r="X66" s="156"/>
      <c r="Y66" s="156"/>
      <c r="Z66" s="146"/>
      <c r="AA66" s="146"/>
      <c r="AB66" s="146"/>
      <c r="AC66" s="146"/>
      <c r="AD66" s="146"/>
      <c r="AE66" s="146"/>
      <c r="AF66" s="146"/>
      <c r="AG66" s="146" t="s">
        <v>275</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1" x14ac:dyDescent="0.25">
      <c r="A67" s="168">
        <v>24</v>
      </c>
      <c r="B67" s="169" t="s">
        <v>392</v>
      </c>
      <c r="C67" s="184" t="s">
        <v>393</v>
      </c>
      <c r="D67" s="170" t="s">
        <v>343</v>
      </c>
      <c r="E67" s="171">
        <v>6.7794800000000004</v>
      </c>
      <c r="F67" s="172"/>
      <c r="G67" s="173">
        <f>ROUND(E67*F67,2)</f>
        <v>0</v>
      </c>
      <c r="H67" s="172"/>
      <c r="I67" s="173">
        <f>ROUND(E67*H67,2)</f>
        <v>0</v>
      </c>
      <c r="J67" s="172"/>
      <c r="K67" s="173">
        <f>ROUND(E67*J67,2)</f>
        <v>0</v>
      </c>
      <c r="L67" s="173">
        <v>21</v>
      </c>
      <c r="M67" s="173">
        <f>G67*(1+L67/100)</f>
        <v>0</v>
      </c>
      <c r="N67" s="171">
        <v>1.7</v>
      </c>
      <c r="O67" s="171">
        <f>ROUND(E67*N67,2)</f>
        <v>11.53</v>
      </c>
      <c r="P67" s="171">
        <v>0</v>
      </c>
      <c r="Q67" s="171">
        <f>ROUND(E67*P67,2)</f>
        <v>0</v>
      </c>
      <c r="R67" s="173" t="s">
        <v>323</v>
      </c>
      <c r="S67" s="173" t="s">
        <v>266</v>
      </c>
      <c r="T67" s="174" t="s">
        <v>266</v>
      </c>
      <c r="U67" s="156">
        <v>1.587</v>
      </c>
      <c r="V67" s="156">
        <f>ROUND(E67*U67,2)</f>
        <v>10.76</v>
      </c>
      <c r="W67" s="156"/>
      <c r="X67" s="156" t="s">
        <v>253</v>
      </c>
      <c r="Y67" s="156" t="s">
        <v>182</v>
      </c>
      <c r="Z67" s="146"/>
      <c r="AA67" s="146"/>
      <c r="AB67" s="146"/>
      <c r="AC67" s="146"/>
      <c r="AD67" s="146"/>
      <c r="AE67" s="146"/>
      <c r="AF67" s="146"/>
      <c r="AG67" s="146" t="s">
        <v>254</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ht="21" outlineLevel="2" x14ac:dyDescent="0.25">
      <c r="A68" s="153"/>
      <c r="B68" s="154"/>
      <c r="C68" s="524" t="s">
        <v>394</v>
      </c>
      <c r="D68" s="525"/>
      <c r="E68" s="525"/>
      <c r="F68" s="525"/>
      <c r="G68" s="525"/>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275</v>
      </c>
      <c r="AH68" s="146"/>
      <c r="AI68" s="146"/>
      <c r="AJ68" s="146"/>
      <c r="AK68" s="146"/>
      <c r="AL68" s="146"/>
      <c r="AM68" s="146"/>
      <c r="AN68" s="146"/>
      <c r="AO68" s="146"/>
      <c r="AP68" s="146"/>
      <c r="AQ68" s="146"/>
      <c r="AR68" s="146"/>
      <c r="AS68" s="146"/>
      <c r="AT68" s="146"/>
      <c r="AU68" s="146"/>
      <c r="AV68" s="146"/>
      <c r="AW68" s="146"/>
      <c r="AX68" s="146"/>
      <c r="AY68" s="146"/>
      <c r="AZ68" s="146"/>
      <c r="BA68" s="182" t="str">
        <f>C68</f>
        <v>sypaninou z vhodných hornin tř. 1 - 4 nebo materiálem připraveným podél výkopu ve vzdálenosti do 3 m od jeho kraje, pro jakoukoliv hloubku výkopu a jakoukoliv míru zhutnění,</v>
      </c>
      <c r="BB68" s="146"/>
      <c r="BC68" s="146"/>
      <c r="BD68" s="146"/>
      <c r="BE68" s="146"/>
      <c r="BF68" s="146"/>
      <c r="BG68" s="146"/>
      <c r="BH68" s="146"/>
    </row>
    <row r="69" spans="1:60" outlineLevel="2" x14ac:dyDescent="0.25">
      <c r="A69" s="153"/>
      <c r="B69" s="154"/>
      <c r="C69" s="191" t="s">
        <v>395</v>
      </c>
      <c r="D69" s="189"/>
      <c r="E69" s="190">
        <v>2.5114999999999998</v>
      </c>
      <c r="F69" s="156"/>
      <c r="G69" s="156"/>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271</v>
      </c>
      <c r="AH69" s="146">
        <v>0</v>
      </c>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3" x14ac:dyDescent="0.25">
      <c r="A70" s="153"/>
      <c r="B70" s="154"/>
      <c r="C70" s="191" t="s">
        <v>396</v>
      </c>
      <c r="D70" s="189"/>
      <c r="E70" s="190">
        <v>2.3239700000000001</v>
      </c>
      <c r="F70" s="156"/>
      <c r="G70" s="156"/>
      <c r="H70" s="156"/>
      <c r="I70" s="156"/>
      <c r="J70" s="156"/>
      <c r="K70" s="156"/>
      <c r="L70" s="156"/>
      <c r="M70" s="156"/>
      <c r="N70" s="155"/>
      <c r="O70" s="155"/>
      <c r="P70" s="155"/>
      <c r="Q70" s="155"/>
      <c r="R70" s="156"/>
      <c r="S70" s="156"/>
      <c r="T70" s="156"/>
      <c r="U70" s="156"/>
      <c r="V70" s="156"/>
      <c r="W70" s="156"/>
      <c r="X70" s="156"/>
      <c r="Y70" s="156"/>
      <c r="Z70" s="146"/>
      <c r="AA70" s="146"/>
      <c r="AB70" s="146"/>
      <c r="AC70" s="146"/>
      <c r="AD70" s="146"/>
      <c r="AE70" s="146"/>
      <c r="AF70" s="146"/>
      <c r="AG70" s="146" t="s">
        <v>271</v>
      </c>
      <c r="AH70" s="146">
        <v>0</v>
      </c>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3" x14ac:dyDescent="0.25">
      <c r="A71" s="153"/>
      <c r="B71" s="154"/>
      <c r="C71" s="191" t="s">
        <v>397</v>
      </c>
      <c r="D71" s="189"/>
      <c r="E71" s="190">
        <v>1.944</v>
      </c>
      <c r="F71" s="156"/>
      <c r="G71" s="156"/>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271</v>
      </c>
      <c r="AH71" s="146">
        <v>0</v>
      </c>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1" x14ac:dyDescent="0.25">
      <c r="A72" s="168">
        <v>25</v>
      </c>
      <c r="B72" s="169" t="s">
        <v>398</v>
      </c>
      <c r="C72" s="184" t="s">
        <v>399</v>
      </c>
      <c r="D72" s="170" t="s">
        <v>343</v>
      </c>
      <c r="E72" s="171">
        <v>63.29721</v>
      </c>
      <c r="F72" s="172"/>
      <c r="G72" s="173">
        <f>ROUND(E72*F72,2)</f>
        <v>0</v>
      </c>
      <c r="H72" s="172"/>
      <c r="I72" s="173">
        <f>ROUND(E72*H72,2)</f>
        <v>0</v>
      </c>
      <c r="J72" s="172"/>
      <c r="K72" s="173">
        <f>ROUND(E72*J72,2)</f>
        <v>0</v>
      </c>
      <c r="L72" s="173">
        <v>21</v>
      </c>
      <c r="M72" s="173">
        <f>G72*(1+L72/100)</f>
        <v>0</v>
      </c>
      <c r="N72" s="171">
        <v>0</v>
      </c>
      <c r="O72" s="171">
        <f>ROUND(E72*N72,2)</f>
        <v>0</v>
      </c>
      <c r="P72" s="171">
        <v>0</v>
      </c>
      <c r="Q72" s="171">
        <f>ROUND(E72*P72,2)</f>
        <v>0</v>
      </c>
      <c r="R72" s="173" t="s">
        <v>323</v>
      </c>
      <c r="S72" s="173" t="s">
        <v>266</v>
      </c>
      <c r="T72" s="174" t="s">
        <v>266</v>
      </c>
      <c r="U72" s="156">
        <v>2.2000000000000002</v>
      </c>
      <c r="V72" s="156">
        <f>ROUND(E72*U72,2)</f>
        <v>139.25</v>
      </c>
      <c r="W72" s="156"/>
      <c r="X72" s="156" t="s">
        <v>253</v>
      </c>
      <c r="Y72" s="156" t="s">
        <v>182</v>
      </c>
      <c r="Z72" s="146"/>
      <c r="AA72" s="146"/>
      <c r="AB72" s="146"/>
      <c r="AC72" s="146"/>
      <c r="AD72" s="146"/>
      <c r="AE72" s="146"/>
      <c r="AF72" s="146"/>
      <c r="AG72" s="146" t="s">
        <v>254</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2" x14ac:dyDescent="0.25">
      <c r="A73" s="153"/>
      <c r="B73" s="154"/>
      <c r="C73" s="524" t="s">
        <v>400</v>
      </c>
      <c r="D73" s="525"/>
      <c r="E73" s="525"/>
      <c r="F73" s="525"/>
      <c r="G73" s="525"/>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275</v>
      </c>
      <c r="AH73" s="146"/>
      <c r="AI73" s="146"/>
      <c r="AJ73" s="146"/>
      <c r="AK73" s="146"/>
      <c r="AL73" s="146"/>
      <c r="AM73" s="146"/>
      <c r="AN73" s="146"/>
      <c r="AO73" s="146"/>
      <c r="AP73" s="146"/>
      <c r="AQ73" s="146"/>
      <c r="AR73" s="146"/>
      <c r="AS73" s="146"/>
      <c r="AT73" s="146"/>
      <c r="AU73" s="146"/>
      <c r="AV73" s="146"/>
      <c r="AW73" s="146"/>
      <c r="AX73" s="146"/>
      <c r="AY73" s="146"/>
      <c r="AZ73" s="146"/>
      <c r="BA73" s="182" t="str">
        <f>C73</f>
        <v>sypaninou z vhodných hornin tř. 1 - 4 nebo materiálem, uloženým ve vzdálenosti do 30 m od vnějšího kraje objektu, pro jakoukoliv míru zhutnění,</v>
      </c>
      <c r="BB73" s="146"/>
      <c r="BC73" s="146"/>
      <c r="BD73" s="146"/>
      <c r="BE73" s="146"/>
      <c r="BF73" s="146"/>
      <c r="BG73" s="146"/>
      <c r="BH73" s="146"/>
    </row>
    <row r="74" spans="1:60" outlineLevel="2" x14ac:dyDescent="0.25">
      <c r="A74" s="153"/>
      <c r="B74" s="154"/>
      <c r="C74" s="515" t="s">
        <v>401</v>
      </c>
      <c r="D74" s="516"/>
      <c r="E74" s="516"/>
      <c r="F74" s="516"/>
      <c r="G74" s="516"/>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185</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2" x14ac:dyDescent="0.25">
      <c r="A75" s="153"/>
      <c r="B75" s="154"/>
      <c r="C75" s="191" t="s">
        <v>402</v>
      </c>
      <c r="D75" s="189"/>
      <c r="E75" s="190">
        <v>94.15</v>
      </c>
      <c r="F75" s="156"/>
      <c r="G75" s="156"/>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271</v>
      </c>
      <c r="AH75" s="146">
        <v>0</v>
      </c>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3" x14ac:dyDescent="0.25">
      <c r="A76" s="153"/>
      <c r="B76" s="154"/>
      <c r="C76" s="191" t="s">
        <v>403</v>
      </c>
      <c r="D76" s="189"/>
      <c r="E76" s="190">
        <v>-9.2279999999999998</v>
      </c>
      <c r="F76" s="156"/>
      <c r="G76" s="156"/>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271</v>
      </c>
      <c r="AH76" s="146">
        <v>0</v>
      </c>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3" x14ac:dyDescent="0.25">
      <c r="A77" s="153"/>
      <c r="B77" s="154"/>
      <c r="C77" s="191" t="s">
        <v>404</v>
      </c>
      <c r="D77" s="189"/>
      <c r="E77" s="190">
        <v>-0.6845</v>
      </c>
      <c r="F77" s="156"/>
      <c r="G77" s="156"/>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271</v>
      </c>
      <c r="AH77" s="146">
        <v>0</v>
      </c>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3" x14ac:dyDescent="0.25">
      <c r="A78" s="153"/>
      <c r="B78" s="154"/>
      <c r="C78" s="191" t="s">
        <v>405</v>
      </c>
      <c r="D78" s="189"/>
      <c r="E78" s="190">
        <v>-8.6252399999999998</v>
      </c>
      <c r="F78" s="156"/>
      <c r="G78" s="156"/>
      <c r="H78" s="156"/>
      <c r="I78" s="156"/>
      <c r="J78" s="156"/>
      <c r="K78" s="156"/>
      <c r="L78" s="156"/>
      <c r="M78" s="156"/>
      <c r="N78" s="155"/>
      <c r="O78" s="155"/>
      <c r="P78" s="155"/>
      <c r="Q78" s="155"/>
      <c r="R78" s="156"/>
      <c r="S78" s="156"/>
      <c r="T78" s="156"/>
      <c r="U78" s="156"/>
      <c r="V78" s="156"/>
      <c r="W78" s="156"/>
      <c r="X78" s="156"/>
      <c r="Y78" s="156"/>
      <c r="Z78" s="146"/>
      <c r="AA78" s="146"/>
      <c r="AB78" s="146"/>
      <c r="AC78" s="146"/>
      <c r="AD78" s="146"/>
      <c r="AE78" s="146"/>
      <c r="AF78" s="146"/>
      <c r="AG78" s="146" t="s">
        <v>271</v>
      </c>
      <c r="AH78" s="146">
        <v>0</v>
      </c>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3" x14ac:dyDescent="0.25">
      <c r="A79" s="153"/>
      <c r="B79" s="154"/>
      <c r="C79" s="191" t="s">
        <v>406</v>
      </c>
      <c r="D79" s="189"/>
      <c r="E79" s="190">
        <v>-12.31504</v>
      </c>
      <c r="F79" s="156"/>
      <c r="G79" s="156"/>
      <c r="H79" s="156"/>
      <c r="I79" s="156"/>
      <c r="J79" s="156"/>
      <c r="K79" s="156"/>
      <c r="L79" s="156"/>
      <c r="M79" s="156"/>
      <c r="N79" s="155"/>
      <c r="O79" s="155"/>
      <c r="P79" s="155"/>
      <c r="Q79" s="155"/>
      <c r="R79" s="156"/>
      <c r="S79" s="156"/>
      <c r="T79" s="156"/>
      <c r="U79" s="156"/>
      <c r="V79" s="156"/>
      <c r="W79" s="156"/>
      <c r="X79" s="156"/>
      <c r="Y79" s="156"/>
      <c r="Z79" s="146"/>
      <c r="AA79" s="146"/>
      <c r="AB79" s="146"/>
      <c r="AC79" s="146"/>
      <c r="AD79" s="146"/>
      <c r="AE79" s="146"/>
      <c r="AF79" s="146"/>
      <c r="AG79" s="146" t="s">
        <v>271</v>
      </c>
      <c r="AH79" s="146">
        <v>0</v>
      </c>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1" x14ac:dyDescent="0.25">
      <c r="A80" s="168">
        <v>26</v>
      </c>
      <c r="B80" s="169" t="s">
        <v>407</v>
      </c>
      <c r="C80" s="184" t="s">
        <v>408</v>
      </c>
      <c r="D80" s="170" t="s">
        <v>343</v>
      </c>
      <c r="E80" s="171">
        <v>63.29721</v>
      </c>
      <c r="F80" s="172"/>
      <c r="G80" s="173">
        <f>ROUND(E80*F80,2)</f>
        <v>0</v>
      </c>
      <c r="H80" s="172"/>
      <c r="I80" s="173">
        <f>ROUND(E80*H80,2)</f>
        <v>0</v>
      </c>
      <c r="J80" s="172"/>
      <c r="K80" s="173">
        <f>ROUND(E80*J80,2)</f>
        <v>0</v>
      </c>
      <c r="L80" s="173">
        <v>21</v>
      </c>
      <c r="M80" s="173">
        <f>G80*(1+L80/100)</f>
        <v>0</v>
      </c>
      <c r="N80" s="171">
        <v>0</v>
      </c>
      <c r="O80" s="171">
        <f>ROUND(E80*N80,2)</f>
        <v>0</v>
      </c>
      <c r="P80" s="171">
        <v>0</v>
      </c>
      <c r="Q80" s="171">
        <f>ROUND(E80*P80,2)</f>
        <v>0</v>
      </c>
      <c r="R80" s="173" t="s">
        <v>323</v>
      </c>
      <c r="S80" s="173" t="s">
        <v>266</v>
      </c>
      <c r="T80" s="174" t="s">
        <v>266</v>
      </c>
      <c r="U80" s="156">
        <v>0.997</v>
      </c>
      <c r="V80" s="156">
        <f>ROUND(E80*U80,2)</f>
        <v>63.11</v>
      </c>
      <c r="W80" s="156"/>
      <c r="X80" s="156" t="s">
        <v>253</v>
      </c>
      <c r="Y80" s="156" t="s">
        <v>182</v>
      </c>
      <c r="Z80" s="146"/>
      <c r="AA80" s="146"/>
      <c r="AB80" s="146"/>
      <c r="AC80" s="146"/>
      <c r="AD80" s="146"/>
      <c r="AE80" s="146"/>
      <c r="AF80" s="146"/>
      <c r="AG80" s="146" t="s">
        <v>254</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2" x14ac:dyDescent="0.25">
      <c r="A81" s="153"/>
      <c r="B81" s="154"/>
      <c r="C81" s="524" t="s">
        <v>400</v>
      </c>
      <c r="D81" s="525"/>
      <c r="E81" s="525"/>
      <c r="F81" s="525"/>
      <c r="G81" s="525"/>
      <c r="H81" s="156"/>
      <c r="I81" s="156"/>
      <c r="J81" s="156"/>
      <c r="K81" s="156"/>
      <c r="L81" s="156"/>
      <c r="M81" s="156"/>
      <c r="N81" s="155"/>
      <c r="O81" s="155"/>
      <c r="P81" s="155"/>
      <c r="Q81" s="155"/>
      <c r="R81" s="156"/>
      <c r="S81" s="156"/>
      <c r="T81" s="156"/>
      <c r="U81" s="156"/>
      <c r="V81" s="156"/>
      <c r="W81" s="156"/>
      <c r="X81" s="156"/>
      <c r="Y81" s="156"/>
      <c r="Z81" s="146"/>
      <c r="AA81" s="146"/>
      <c r="AB81" s="146"/>
      <c r="AC81" s="146"/>
      <c r="AD81" s="146"/>
      <c r="AE81" s="146"/>
      <c r="AF81" s="146"/>
      <c r="AG81" s="146" t="s">
        <v>275</v>
      </c>
      <c r="AH81" s="146"/>
      <c r="AI81" s="146"/>
      <c r="AJ81" s="146"/>
      <c r="AK81" s="146"/>
      <c r="AL81" s="146"/>
      <c r="AM81" s="146"/>
      <c r="AN81" s="146"/>
      <c r="AO81" s="146"/>
      <c r="AP81" s="146"/>
      <c r="AQ81" s="146"/>
      <c r="AR81" s="146"/>
      <c r="AS81" s="146"/>
      <c r="AT81" s="146"/>
      <c r="AU81" s="146"/>
      <c r="AV81" s="146"/>
      <c r="AW81" s="146"/>
      <c r="AX81" s="146"/>
      <c r="AY81" s="146"/>
      <c r="AZ81" s="146"/>
      <c r="BA81" s="182" t="str">
        <f>C81</f>
        <v>sypaninou z vhodných hornin tř. 1 - 4 nebo materiálem, uloženým ve vzdálenosti do 30 m od vnějšího kraje objektu, pro jakoukoliv míru zhutnění,</v>
      </c>
      <c r="BB81" s="146"/>
      <c r="BC81" s="146"/>
      <c r="BD81" s="146"/>
      <c r="BE81" s="146"/>
      <c r="BF81" s="146"/>
      <c r="BG81" s="146"/>
      <c r="BH81" s="146"/>
    </row>
    <row r="82" spans="1:60" outlineLevel="2" x14ac:dyDescent="0.25">
      <c r="A82" s="153"/>
      <c r="B82" s="154"/>
      <c r="C82" s="191" t="s">
        <v>409</v>
      </c>
      <c r="D82" s="189"/>
      <c r="E82" s="190">
        <v>63.29721</v>
      </c>
      <c r="F82" s="156"/>
      <c r="G82" s="156"/>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271</v>
      </c>
      <c r="AH82" s="146">
        <v>5</v>
      </c>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68">
        <v>27</v>
      </c>
      <c r="B83" s="169" t="s">
        <v>410</v>
      </c>
      <c r="C83" s="184" t="s">
        <v>411</v>
      </c>
      <c r="D83" s="170" t="s">
        <v>343</v>
      </c>
      <c r="E83" s="171">
        <v>30.852789999999999</v>
      </c>
      <c r="F83" s="172"/>
      <c r="G83" s="173">
        <f>ROUND(E83*F83,2)</f>
        <v>0</v>
      </c>
      <c r="H83" s="172"/>
      <c r="I83" s="173">
        <f>ROUND(E83*H83,2)</f>
        <v>0</v>
      </c>
      <c r="J83" s="172"/>
      <c r="K83" s="173">
        <f>ROUND(E83*J83,2)</f>
        <v>0</v>
      </c>
      <c r="L83" s="173">
        <v>21</v>
      </c>
      <c r="M83" s="173">
        <f>G83*(1+L83/100)</f>
        <v>0</v>
      </c>
      <c r="N83" s="171">
        <v>0</v>
      </c>
      <c r="O83" s="171">
        <f>ROUND(E83*N83,2)</f>
        <v>0</v>
      </c>
      <c r="P83" s="171">
        <v>0</v>
      </c>
      <c r="Q83" s="171">
        <f>ROUND(E83*P83,2)</f>
        <v>0</v>
      </c>
      <c r="R83" s="173" t="s">
        <v>323</v>
      </c>
      <c r="S83" s="173" t="s">
        <v>266</v>
      </c>
      <c r="T83" s="174" t="s">
        <v>266</v>
      </c>
      <c r="U83" s="156">
        <v>0</v>
      </c>
      <c r="V83" s="156">
        <f>ROUND(E83*U83,2)</f>
        <v>0</v>
      </c>
      <c r="W83" s="156"/>
      <c r="X83" s="156" t="s">
        <v>253</v>
      </c>
      <c r="Y83" s="156" t="s">
        <v>182</v>
      </c>
      <c r="Z83" s="146"/>
      <c r="AA83" s="146"/>
      <c r="AB83" s="146"/>
      <c r="AC83" s="146"/>
      <c r="AD83" s="146"/>
      <c r="AE83" s="146"/>
      <c r="AF83" s="146"/>
      <c r="AG83" s="146" t="s">
        <v>254</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2" x14ac:dyDescent="0.25">
      <c r="A84" s="153"/>
      <c r="B84" s="154"/>
      <c r="C84" s="191" t="s">
        <v>412</v>
      </c>
      <c r="D84" s="189"/>
      <c r="E84" s="190">
        <v>30.852789999999999</v>
      </c>
      <c r="F84" s="156"/>
      <c r="G84" s="156"/>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271</v>
      </c>
      <c r="AH84" s="146">
        <v>5</v>
      </c>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68">
        <v>28</v>
      </c>
      <c r="B85" s="169" t="s">
        <v>413</v>
      </c>
      <c r="C85" s="184" t="s">
        <v>414</v>
      </c>
      <c r="D85" s="170" t="s">
        <v>264</v>
      </c>
      <c r="E85" s="171">
        <v>55</v>
      </c>
      <c r="F85" s="172"/>
      <c r="G85" s="173">
        <f>ROUND(E85*F85,2)</f>
        <v>0</v>
      </c>
      <c r="H85" s="172"/>
      <c r="I85" s="173">
        <f>ROUND(E85*H85,2)</f>
        <v>0</v>
      </c>
      <c r="J85" s="172"/>
      <c r="K85" s="173">
        <f>ROUND(E85*J85,2)</f>
        <v>0</v>
      </c>
      <c r="L85" s="173">
        <v>21</v>
      </c>
      <c r="M85" s="173">
        <f>G85*(1+L85/100)</f>
        <v>0</v>
      </c>
      <c r="N85" s="171">
        <v>1.17E-3</v>
      </c>
      <c r="O85" s="171">
        <f>ROUND(E85*N85,2)</f>
        <v>0.06</v>
      </c>
      <c r="P85" s="171">
        <v>0</v>
      </c>
      <c r="Q85" s="171">
        <f>ROUND(E85*P85,2)</f>
        <v>0</v>
      </c>
      <c r="R85" s="173"/>
      <c r="S85" s="173" t="s">
        <v>179</v>
      </c>
      <c r="T85" s="174" t="s">
        <v>180</v>
      </c>
      <c r="U85" s="156">
        <v>0.42</v>
      </c>
      <c r="V85" s="156">
        <f>ROUND(E85*U85,2)</f>
        <v>23.1</v>
      </c>
      <c r="W85" s="156"/>
      <c r="X85" s="156" t="s">
        <v>253</v>
      </c>
      <c r="Y85" s="156" t="s">
        <v>182</v>
      </c>
      <c r="Z85" s="146"/>
      <c r="AA85" s="146"/>
      <c r="AB85" s="146"/>
      <c r="AC85" s="146"/>
      <c r="AD85" s="146"/>
      <c r="AE85" s="146"/>
      <c r="AF85" s="146"/>
      <c r="AG85" s="146" t="s">
        <v>254</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2" x14ac:dyDescent="0.25">
      <c r="A86" s="153"/>
      <c r="B86" s="154"/>
      <c r="C86" s="513" t="s">
        <v>415</v>
      </c>
      <c r="D86" s="514"/>
      <c r="E86" s="514"/>
      <c r="F86" s="514"/>
      <c r="G86" s="514"/>
      <c r="H86" s="156"/>
      <c r="I86" s="156"/>
      <c r="J86" s="156"/>
      <c r="K86" s="156"/>
      <c r="L86" s="156"/>
      <c r="M86" s="156"/>
      <c r="N86" s="155"/>
      <c r="O86" s="155"/>
      <c r="P86" s="155"/>
      <c r="Q86" s="155"/>
      <c r="R86" s="156"/>
      <c r="S86" s="156"/>
      <c r="T86" s="156"/>
      <c r="U86" s="156"/>
      <c r="V86" s="156"/>
      <c r="W86" s="156"/>
      <c r="X86" s="156"/>
      <c r="Y86" s="156"/>
      <c r="Z86" s="146"/>
      <c r="AA86" s="146"/>
      <c r="AB86" s="146"/>
      <c r="AC86" s="146"/>
      <c r="AD86" s="146"/>
      <c r="AE86" s="146"/>
      <c r="AF86" s="146"/>
      <c r="AG86" s="146" t="s">
        <v>185</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3" x14ac:dyDescent="0.25">
      <c r="A87" s="153"/>
      <c r="B87" s="154"/>
      <c r="C87" s="515" t="s">
        <v>416</v>
      </c>
      <c r="D87" s="516"/>
      <c r="E87" s="516"/>
      <c r="F87" s="516"/>
      <c r="G87" s="516"/>
      <c r="H87" s="156"/>
      <c r="I87" s="156"/>
      <c r="J87" s="156"/>
      <c r="K87" s="156"/>
      <c r="L87" s="156"/>
      <c r="M87" s="156"/>
      <c r="N87" s="155"/>
      <c r="O87" s="155"/>
      <c r="P87" s="155"/>
      <c r="Q87" s="155"/>
      <c r="R87" s="156"/>
      <c r="S87" s="156"/>
      <c r="T87" s="156"/>
      <c r="U87" s="156"/>
      <c r="V87" s="156"/>
      <c r="W87" s="156"/>
      <c r="X87" s="156"/>
      <c r="Y87" s="156"/>
      <c r="Z87" s="146"/>
      <c r="AA87" s="146"/>
      <c r="AB87" s="146"/>
      <c r="AC87" s="146"/>
      <c r="AD87" s="146"/>
      <c r="AE87" s="146"/>
      <c r="AF87" s="146"/>
      <c r="AG87" s="146" t="s">
        <v>185</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3" x14ac:dyDescent="0.25">
      <c r="A88" s="153"/>
      <c r="B88" s="154"/>
      <c r="C88" s="515" t="s">
        <v>417</v>
      </c>
      <c r="D88" s="516"/>
      <c r="E88" s="516"/>
      <c r="F88" s="516"/>
      <c r="G88" s="516"/>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185</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3" x14ac:dyDescent="0.25">
      <c r="A89" s="153"/>
      <c r="B89" s="154"/>
      <c r="C89" s="515" t="s">
        <v>418</v>
      </c>
      <c r="D89" s="516"/>
      <c r="E89" s="516"/>
      <c r="F89" s="516"/>
      <c r="G89" s="516"/>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185</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1" x14ac:dyDescent="0.25">
      <c r="A90" s="175">
        <v>29</v>
      </c>
      <c r="B90" s="176" t="s">
        <v>419</v>
      </c>
      <c r="C90" s="185" t="s">
        <v>420</v>
      </c>
      <c r="D90" s="177" t="s">
        <v>264</v>
      </c>
      <c r="E90" s="178">
        <v>55</v>
      </c>
      <c r="F90" s="179"/>
      <c r="G90" s="180">
        <f>ROUND(E90*F90,2)</f>
        <v>0</v>
      </c>
      <c r="H90" s="179"/>
      <c r="I90" s="180">
        <f>ROUND(E90*H90,2)</f>
        <v>0</v>
      </c>
      <c r="J90" s="179"/>
      <c r="K90" s="180">
        <f>ROUND(E90*J90,2)</f>
        <v>0</v>
      </c>
      <c r="L90" s="180">
        <v>21</v>
      </c>
      <c r="M90" s="180">
        <f>G90*(1+L90/100)</f>
        <v>0</v>
      </c>
      <c r="N90" s="178">
        <v>0</v>
      </c>
      <c r="O90" s="178">
        <f>ROUND(E90*N90,2)</f>
        <v>0</v>
      </c>
      <c r="P90" s="178">
        <v>0</v>
      </c>
      <c r="Q90" s="178">
        <f>ROUND(E90*P90,2)</f>
        <v>0</v>
      </c>
      <c r="R90" s="180"/>
      <c r="S90" s="180" t="s">
        <v>179</v>
      </c>
      <c r="T90" s="181" t="s">
        <v>180</v>
      </c>
      <c r="U90" s="156">
        <v>0.21</v>
      </c>
      <c r="V90" s="156">
        <f>ROUND(E90*U90,2)</f>
        <v>11.55</v>
      </c>
      <c r="W90" s="156"/>
      <c r="X90" s="156" t="s">
        <v>253</v>
      </c>
      <c r="Y90" s="156" t="s">
        <v>182</v>
      </c>
      <c r="Z90" s="146"/>
      <c r="AA90" s="146"/>
      <c r="AB90" s="146"/>
      <c r="AC90" s="146"/>
      <c r="AD90" s="146"/>
      <c r="AE90" s="146"/>
      <c r="AF90" s="146"/>
      <c r="AG90" s="146" t="s">
        <v>267</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1" x14ac:dyDescent="0.25">
      <c r="A91" s="168">
        <v>30</v>
      </c>
      <c r="B91" s="169" t="s">
        <v>421</v>
      </c>
      <c r="C91" s="184" t="s">
        <v>422</v>
      </c>
      <c r="D91" s="170" t="s">
        <v>423</v>
      </c>
      <c r="E91" s="171">
        <v>84</v>
      </c>
      <c r="F91" s="172"/>
      <c r="G91" s="173">
        <f>ROUND(E91*F91,2)</f>
        <v>0</v>
      </c>
      <c r="H91" s="172"/>
      <c r="I91" s="173">
        <f>ROUND(E91*H91,2)</f>
        <v>0</v>
      </c>
      <c r="J91" s="172"/>
      <c r="K91" s="173">
        <f>ROUND(E91*J91,2)</f>
        <v>0</v>
      </c>
      <c r="L91" s="173">
        <v>21</v>
      </c>
      <c r="M91" s="173">
        <f>G91*(1+L91/100)</f>
        <v>0</v>
      </c>
      <c r="N91" s="171">
        <v>0</v>
      </c>
      <c r="O91" s="171">
        <f>ROUND(E91*N91,2)</f>
        <v>0</v>
      </c>
      <c r="P91" s="171">
        <v>0</v>
      </c>
      <c r="Q91" s="171">
        <f>ROUND(E91*P91,2)</f>
        <v>0</v>
      </c>
      <c r="R91" s="173" t="s">
        <v>424</v>
      </c>
      <c r="S91" s="173" t="s">
        <v>266</v>
      </c>
      <c r="T91" s="174" t="s">
        <v>266</v>
      </c>
      <c r="U91" s="156">
        <v>0</v>
      </c>
      <c r="V91" s="156">
        <f>ROUND(E91*U91,2)</f>
        <v>0</v>
      </c>
      <c r="W91" s="156"/>
      <c r="X91" s="156" t="s">
        <v>258</v>
      </c>
      <c r="Y91" s="156" t="s">
        <v>182</v>
      </c>
      <c r="Z91" s="146"/>
      <c r="AA91" s="146"/>
      <c r="AB91" s="146"/>
      <c r="AC91" s="146"/>
      <c r="AD91" s="146"/>
      <c r="AE91" s="146"/>
      <c r="AF91" s="146"/>
      <c r="AG91" s="146" t="s">
        <v>259</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2" x14ac:dyDescent="0.25">
      <c r="A92" s="153"/>
      <c r="B92" s="154"/>
      <c r="C92" s="524" t="s">
        <v>425</v>
      </c>
      <c r="D92" s="525"/>
      <c r="E92" s="525"/>
      <c r="F92" s="525"/>
      <c r="G92" s="525"/>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275</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2" x14ac:dyDescent="0.25">
      <c r="A93" s="153"/>
      <c r="B93" s="154"/>
      <c r="C93" s="515" t="s">
        <v>426</v>
      </c>
      <c r="D93" s="516"/>
      <c r="E93" s="516"/>
      <c r="F93" s="516"/>
      <c r="G93" s="516"/>
      <c r="H93" s="156"/>
      <c r="I93" s="156"/>
      <c r="J93" s="156"/>
      <c r="K93" s="156"/>
      <c r="L93" s="156"/>
      <c r="M93" s="156"/>
      <c r="N93" s="155"/>
      <c r="O93" s="155"/>
      <c r="P93" s="155"/>
      <c r="Q93" s="155"/>
      <c r="R93" s="156"/>
      <c r="S93" s="156"/>
      <c r="T93" s="156"/>
      <c r="U93" s="156"/>
      <c r="V93" s="156"/>
      <c r="W93" s="156"/>
      <c r="X93" s="156"/>
      <c r="Y93" s="156"/>
      <c r="Z93" s="146"/>
      <c r="AA93" s="146"/>
      <c r="AB93" s="146"/>
      <c r="AC93" s="146"/>
      <c r="AD93" s="146"/>
      <c r="AE93" s="146"/>
      <c r="AF93" s="146"/>
      <c r="AG93" s="146" t="s">
        <v>185</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2" x14ac:dyDescent="0.25">
      <c r="A94" s="153"/>
      <c r="B94" s="154"/>
      <c r="C94" s="191" t="s">
        <v>427</v>
      </c>
      <c r="D94" s="189"/>
      <c r="E94" s="190">
        <v>84</v>
      </c>
      <c r="F94" s="156"/>
      <c r="G94" s="156"/>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271</v>
      </c>
      <c r="AH94" s="146">
        <v>0</v>
      </c>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x14ac:dyDescent="0.25">
      <c r="A95" s="161" t="s">
        <v>174</v>
      </c>
      <c r="B95" s="162" t="s">
        <v>89</v>
      </c>
      <c r="C95" s="183" t="s">
        <v>90</v>
      </c>
      <c r="D95" s="163"/>
      <c r="E95" s="164"/>
      <c r="F95" s="165"/>
      <c r="G95" s="165">
        <f>SUMIF(AG96:AG96,"&lt;&gt;NOR",G96:G96)</f>
        <v>0</v>
      </c>
      <c r="H95" s="165"/>
      <c r="I95" s="165">
        <f>SUM(I96:I96)</f>
        <v>0</v>
      </c>
      <c r="J95" s="165"/>
      <c r="K95" s="165">
        <f>SUM(K96:K96)</f>
        <v>0</v>
      </c>
      <c r="L95" s="165"/>
      <c r="M95" s="165">
        <f>SUM(M96:M96)</f>
        <v>0</v>
      </c>
      <c r="N95" s="164"/>
      <c r="O95" s="164">
        <f>SUM(O96:O96)</f>
        <v>0</v>
      </c>
      <c r="P95" s="164"/>
      <c r="Q95" s="164">
        <f>SUM(Q96:Q96)</f>
        <v>0</v>
      </c>
      <c r="R95" s="165"/>
      <c r="S95" s="165"/>
      <c r="T95" s="166"/>
      <c r="U95" s="160"/>
      <c r="V95" s="160">
        <f>SUM(V96:V96)</f>
        <v>0</v>
      </c>
      <c r="W95" s="160"/>
      <c r="X95" s="160"/>
      <c r="Y95" s="160"/>
      <c r="AG95" t="s">
        <v>175</v>
      </c>
    </row>
    <row r="96" spans="1:60" outlineLevel="1" x14ac:dyDescent="0.25">
      <c r="A96" s="175">
        <v>31</v>
      </c>
      <c r="B96" s="176" t="s">
        <v>250</v>
      </c>
      <c r="C96" s="185" t="s">
        <v>251</v>
      </c>
      <c r="D96" s="177" t="s">
        <v>252</v>
      </c>
      <c r="E96" s="178">
        <v>25</v>
      </c>
      <c r="F96" s="179"/>
      <c r="G96" s="180">
        <f>ROUND(E96*F96,2)</f>
        <v>0</v>
      </c>
      <c r="H96" s="179"/>
      <c r="I96" s="180">
        <f>ROUND(E96*H96,2)</f>
        <v>0</v>
      </c>
      <c r="J96" s="179"/>
      <c r="K96" s="180">
        <f>ROUND(E96*J96,2)</f>
        <v>0</v>
      </c>
      <c r="L96" s="180">
        <v>21</v>
      </c>
      <c r="M96" s="180">
        <f>G96*(1+L96/100)</f>
        <v>0</v>
      </c>
      <c r="N96" s="178">
        <v>0</v>
      </c>
      <c r="O96" s="178">
        <f>ROUND(E96*N96,2)</f>
        <v>0</v>
      </c>
      <c r="P96" s="178">
        <v>0</v>
      </c>
      <c r="Q96" s="178">
        <f>ROUND(E96*P96,2)</f>
        <v>0</v>
      </c>
      <c r="R96" s="180"/>
      <c r="S96" s="180" t="s">
        <v>179</v>
      </c>
      <c r="T96" s="181" t="s">
        <v>180</v>
      </c>
      <c r="U96" s="156">
        <v>0</v>
      </c>
      <c r="V96" s="156">
        <f>ROUND(E96*U96,2)</f>
        <v>0</v>
      </c>
      <c r="W96" s="156"/>
      <c r="X96" s="156" t="s">
        <v>253</v>
      </c>
      <c r="Y96" s="156" t="s">
        <v>182</v>
      </c>
      <c r="Z96" s="146"/>
      <c r="AA96" s="146"/>
      <c r="AB96" s="146"/>
      <c r="AC96" s="146"/>
      <c r="AD96" s="146"/>
      <c r="AE96" s="146"/>
      <c r="AF96" s="146"/>
      <c r="AG96" s="146" t="s">
        <v>254</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x14ac:dyDescent="0.25">
      <c r="A97" s="161" t="s">
        <v>174</v>
      </c>
      <c r="B97" s="162" t="s">
        <v>91</v>
      </c>
      <c r="C97" s="183" t="s">
        <v>92</v>
      </c>
      <c r="D97" s="163"/>
      <c r="E97" s="164"/>
      <c r="F97" s="165"/>
      <c r="G97" s="165">
        <f>SUMIF(AG98:AG134,"&lt;&gt;NOR",G98:G134)</f>
        <v>0</v>
      </c>
      <c r="H97" s="165"/>
      <c r="I97" s="165">
        <f>SUM(I98:I134)</f>
        <v>0</v>
      </c>
      <c r="J97" s="165"/>
      <c r="K97" s="165">
        <f>SUM(K98:K134)</f>
        <v>0</v>
      </c>
      <c r="L97" s="165"/>
      <c r="M97" s="165">
        <f>SUM(M98:M134)</f>
        <v>0</v>
      </c>
      <c r="N97" s="164"/>
      <c r="O97" s="164">
        <f>SUM(O98:O134)</f>
        <v>35.540000000000006</v>
      </c>
      <c r="P97" s="164"/>
      <c r="Q97" s="164">
        <f>SUM(Q98:Q134)</f>
        <v>0</v>
      </c>
      <c r="R97" s="165"/>
      <c r="S97" s="165"/>
      <c r="T97" s="166"/>
      <c r="U97" s="160"/>
      <c r="V97" s="160">
        <f>SUM(V98:V134)</f>
        <v>36.01</v>
      </c>
      <c r="W97" s="160"/>
      <c r="X97" s="160"/>
      <c r="Y97" s="160"/>
      <c r="AG97" t="s">
        <v>175</v>
      </c>
    </row>
    <row r="98" spans="1:60" outlineLevel="1" x14ac:dyDescent="0.25">
      <c r="A98" s="168">
        <v>32</v>
      </c>
      <c r="B98" s="169" t="s">
        <v>428</v>
      </c>
      <c r="C98" s="184" t="s">
        <v>429</v>
      </c>
      <c r="D98" s="170" t="s">
        <v>283</v>
      </c>
      <c r="E98" s="171">
        <v>6</v>
      </c>
      <c r="F98" s="172"/>
      <c r="G98" s="173">
        <f>ROUND(E98*F98,2)</f>
        <v>0</v>
      </c>
      <c r="H98" s="172"/>
      <c r="I98" s="173">
        <f>ROUND(E98*H98,2)</f>
        <v>0</v>
      </c>
      <c r="J98" s="172"/>
      <c r="K98" s="173">
        <f>ROUND(E98*J98,2)</f>
        <v>0</v>
      </c>
      <c r="L98" s="173">
        <v>21</v>
      </c>
      <c r="M98" s="173">
        <f>G98*(1+L98/100)</f>
        <v>0</v>
      </c>
      <c r="N98" s="171">
        <v>0.22106999999999999</v>
      </c>
      <c r="O98" s="171">
        <f>ROUND(E98*N98,2)</f>
        <v>1.33</v>
      </c>
      <c r="P98" s="171">
        <v>0</v>
      </c>
      <c r="Q98" s="171">
        <f>ROUND(E98*P98,2)</f>
        <v>0</v>
      </c>
      <c r="R98" s="173" t="s">
        <v>430</v>
      </c>
      <c r="S98" s="173" t="s">
        <v>266</v>
      </c>
      <c r="T98" s="174" t="s">
        <v>266</v>
      </c>
      <c r="U98" s="156">
        <v>0</v>
      </c>
      <c r="V98" s="156">
        <f>ROUND(E98*U98,2)</f>
        <v>0</v>
      </c>
      <c r="W98" s="156"/>
      <c r="X98" s="156" t="s">
        <v>253</v>
      </c>
      <c r="Y98" s="156" t="s">
        <v>182</v>
      </c>
      <c r="Z98" s="146"/>
      <c r="AA98" s="146"/>
      <c r="AB98" s="146"/>
      <c r="AC98" s="146"/>
      <c r="AD98" s="146"/>
      <c r="AE98" s="146"/>
      <c r="AF98" s="146"/>
      <c r="AG98" s="146" t="s">
        <v>267</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2" x14ac:dyDescent="0.25">
      <c r="A99" s="153"/>
      <c r="B99" s="154"/>
      <c r="C99" s="524" t="s">
        <v>431</v>
      </c>
      <c r="D99" s="525"/>
      <c r="E99" s="525"/>
      <c r="F99" s="525"/>
      <c r="G99" s="525"/>
      <c r="H99" s="156"/>
      <c r="I99" s="156"/>
      <c r="J99" s="156"/>
      <c r="K99" s="156"/>
      <c r="L99" s="156"/>
      <c r="M99" s="156"/>
      <c r="N99" s="155"/>
      <c r="O99" s="155"/>
      <c r="P99" s="155"/>
      <c r="Q99" s="155"/>
      <c r="R99" s="156"/>
      <c r="S99" s="156"/>
      <c r="T99" s="156"/>
      <c r="U99" s="156"/>
      <c r="V99" s="156"/>
      <c r="W99" s="156"/>
      <c r="X99" s="156"/>
      <c r="Y99" s="156"/>
      <c r="Z99" s="146"/>
      <c r="AA99" s="146"/>
      <c r="AB99" s="146"/>
      <c r="AC99" s="146"/>
      <c r="AD99" s="146"/>
      <c r="AE99" s="146"/>
      <c r="AF99" s="146"/>
      <c r="AG99" s="146" t="s">
        <v>275</v>
      </c>
      <c r="AH99" s="146"/>
      <c r="AI99" s="146"/>
      <c r="AJ99" s="146"/>
      <c r="AK99" s="146"/>
      <c r="AL99" s="146"/>
      <c r="AM99" s="146"/>
      <c r="AN99" s="146"/>
      <c r="AO99" s="146"/>
      <c r="AP99" s="146"/>
      <c r="AQ99" s="146"/>
      <c r="AR99" s="146"/>
      <c r="AS99" s="146"/>
      <c r="AT99" s="146"/>
      <c r="AU99" s="146"/>
      <c r="AV99" s="146"/>
      <c r="AW99" s="146"/>
      <c r="AX99" s="146"/>
      <c r="AY99" s="146"/>
      <c r="AZ99" s="146"/>
      <c r="BA99" s="182" t="str">
        <f>C99</f>
        <v>se zřízením štěrkopískového lože pod trubky a s jejich obsypem v průměrném celkovém množství do 0,15 m3/m,</v>
      </c>
      <c r="BB99" s="146"/>
      <c r="BC99" s="146"/>
      <c r="BD99" s="146"/>
      <c r="BE99" s="146"/>
      <c r="BF99" s="146"/>
      <c r="BG99" s="146"/>
      <c r="BH99" s="146"/>
    </row>
    <row r="100" spans="1:60" ht="21" outlineLevel="2" x14ac:dyDescent="0.25">
      <c r="A100" s="153"/>
      <c r="B100" s="154"/>
      <c r="C100" s="515" t="s">
        <v>432</v>
      </c>
      <c r="D100" s="516"/>
      <c r="E100" s="516"/>
      <c r="F100" s="516"/>
      <c r="G100" s="516"/>
      <c r="H100" s="156"/>
      <c r="I100" s="156"/>
      <c r="J100" s="156"/>
      <c r="K100" s="156"/>
      <c r="L100" s="156"/>
      <c r="M100" s="156"/>
      <c r="N100" s="155"/>
      <c r="O100" s="155"/>
      <c r="P100" s="155"/>
      <c r="Q100" s="155"/>
      <c r="R100" s="156"/>
      <c r="S100" s="156"/>
      <c r="T100" s="156"/>
      <c r="U100" s="156"/>
      <c r="V100" s="156"/>
      <c r="W100" s="156"/>
      <c r="X100" s="156"/>
      <c r="Y100" s="156"/>
      <c r="Z100" s="146"/>
      <c r="AA100" s="146"/>
      <c r="AB100" s="146"/>
      <c r="AC100" s="146"/>
      <c r="AD100" s="146"/>
      <c r="AE100" s="146"/>
      <c r="AF100" s="146"/>
      <c r="AG100" s="146" t="s">
        <v>185</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82" t="str">
        <f>C100</f>
        <v>Položka obsahuje štěrkopískové lože a obsyp v průměrném celkovém množství do 0,15 m3/m a montáž flexibilních trubek. Položka je určena pro práce v otevřeném výkopu.</v>
      </c>
      <c r="BB100" s="146"/>
      <c r="BC100" s="146"/>
      <c r="BD100" s="146"/>
      <c r="BE100" s="146"/>
      <c r="BF100" s="146"/>
      <c r="BG100" s="146"/>
      <c r="BH100" s="146"/>
    </row>
    <row r="101" spans="1:60" outlineLevel="1" x14ac:dyDescent="0.25">
      <c r="A101" s="168">
        <v>33</v>
      </c>
      <c r="B101" s="169" t="s">
        <v>433</v>
      </c>
      <c r="C101" s="184" t="s">
        <v>434</v>
      </c>
      <c r="D101" s="170" t="s">
        <v>343</v>
      </c>
      <c r="E101" s="171">
        <v>9.2279999999999998</v>
      </c>
      <c r="F101" s="172"/>
      <c r="G101" s="173">
        <f>ROUND(E101*F101,2)</f>
        <v>0</v>
      </c>
      <c r="H101" s="172"/>
      <c r="I101" s="173">
        <f>ROUND(E101*H101,2)</f>
        <v>0</v>
      </c>
      <c r="J101" s="172"/>
      <c r="K101" s="173">
        <f>ROUND(E101*J101,2)</f>
        <v>0</v>
      </c>
      <c r="L101" s="173">
        <v>21</v>
      </c>
      <c r="M101" s="173">
        <f>G101*(1+L101/100)</f>
        <v>0</v>
      </c>
      <c r="N101" s="171">
        <v>2.16</v>
      </c>
      <c r="O101" s="171">
        <f>ROUND(E101*N101,2)</f>
        <v>19.93</v>
      </c>
      <c r="P101" s="171">
        <v>0</v>
      </c>
      <c r="Q101" s="171">
        <f>ROUND(E101*P101,2)</f>
        <v>0</v>
      </c>
      <c r="R101" s="173" t="s">
        <v>435</v>
      </c>
      <c r="S101" s="173" t="s">
        <v>266</v>
      </c>
      <c r="T101" s="174" t="s">
        <v>266</v>
      </c>
      <c r="U101" s="156">
        <v>1.085</v>
      </c>
      <c r="V101" s="156">
        <f>ROUND(E101*U101,2)</f>
        <v>10.01</v>
      </c>
      <c r="W101" s="156"/>
      <c r="X101" s="156" t="s">
        <v>253</v>
      </c>
      <c r="Y101" s="156" t="s">
        <v>182</v>
      </c>
      <c r="Z101" s="146"/>
      <c r="AA101" s="146"/>
      <c r="AB101" s="146"/>
      <c r="AC101" s="146"/>
      <c r="AD101" s="146"/>
      <c r="AE101" s="146"/>
      <c r="AF101" s="146"/>
      <c r="AG101" s="146" t="s">
        <v>254</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outlineLevel="2" x14ac:dyDescent="0.25">
      <c r="A102" s="153"/>
      <c r="B102" s="154"/>
      <c r="C102" s="191" t="s">
        <v>436</v>
      </c>
      <c r="D102" s="189"/>
      <c r="E102" s="190">
        <v>8.07</v>
      </c>
      <c r="F102" s="156"/>
      <c r="G102" s="156"/>
      <c r="H102" s="156"/>
      <c r="I102" s="156"/>
      <c r="J102" s="156"/>
      <c r="K102" s="156"/>
      <c r="L102" s="156"/>
      <c r="M102" s="156"/>
      <c r="N102" s="155"/>
      <c r="O102" s="155"/>
      <c r="P102" s="155"/>
      <c r="Q102" s="155"/>
      <c r="R102" s="156"/>
      <c r="S102" s="156"/>
      <c r="T102" s="156"/>
      <c r="U102" s="156"/>
      <c r="V102" s="156"/>
      <c r="W102" s="156"/>
      <c r="X102" s="156"/>
      <c r="Y102" s="156"/>
      <c r="Z102" s="146"/>
      <c r="AA102" s="146"/>
      <c r="AB102" s="146"/>
      <c r="AC102" s="146"/>
      <c r="AD102" s="146"/>
      <c r="AE102" s="146"/>
      <c r="AF102" s="146"/>
      <c r="AG102" s="146" t="s">
        <v>271</v>
      </c>
      <c r="AH102" s="146">
        <v>0</v>
      </c>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outlineLevel="3" x14ac:dyDescent="0.25">
      <c r="A103" s="153"/>
      <c r="B103" s="154"/>
      <c r="C103" s="191" t="s">
        <v>437</v>
      </c>
      <c r="D103" s="189"/>
      <c r="E103" s="190">
        <v>0.58799999999999997</v>
      </c>
      <c r="F103" s="156"/>
      <c r="G103" s="156"/>
      <c r="H103" s="156"/>
      <c r="I103" s="156"/>
      <c r="J103" s="156"/>
      <c r="K103" s="156"/>
      <c r="L103" s="156"/>
      <c r="M103" s="156"/>
      <c r="N103" s="155"/>
      <c r="O103" s="155"/>
      <c r="P103" s="155"/>
      <c r="Q103" s="155"/>
      <c r="R103" s="156"/>
      <c r="S103" s="156"/>
      <c r="T103" s="156"/>
      <c r="U103" s="156"/>
      <c r="V103" s="156"/>
      <c r="W103" s="156"/>
      <c r="X103" s="156"/>
      <c r="Y103" s="156"/>
      <c r="Z103" s="146"/>
      <c r="AA103" s="146"/>
      <c r="AB103" s="146"/>
      <c r="AC103" s="146"/>
      <c r="AD103" s="146"/>
      <c r="AE103" s="146"/>
      <c r="AF103" s="146"/>
      <c r="AG103" s="146" t="s">
        <v>271</v>
      </c>
      <c r="AH103" s="146">
        <v>0</v>
      </c>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outlineLevel="3" x14ac:dyDescent="0.25">
      <c r="A104" s="153"/>
      <c r="B104" s="154"/>
      <c r="C104" s="191" t="s">
        <v>438</v>
      </c>
      <c r="D104" s="189"/>
      <c r="E104" s="190">
        <v>0.56999999999999995</v>
      </c>
      <c r="F104" s="156"/>
      <c r="G104" s="156"/>
      <c r="H104" s="156"/>
      <c r="I104" s="156"/>
      <c r="J104" s="156"/>
      <c r="K104" s="156"/>
      <c r="L104" s="156"/>
      <c r="M104" s="156"/>
      <c r="N104" s="155"/>
      <c r="O104" s="155"/>
      <c r="P104" s="155"/>
      <c r="Q104" s="155"/>
      <c r="R104" s="156"/>
      <c r="S104" s="156"/>
      <c r="T104" s="156"/>
      <c r="U104" s="156"/>
      <c r="V104" s="156"/>
      <c r="W104" s="156"/>
      <c r="X104" s="156"/>
      <c r="Y104" s="156"/>
      <c r="Z104" s="146"/>
      <c r="AA104" s="146"/>
      <c r="AB104" s="146"/>
      <c r="AC104" s="146"/>
      <c r="AD104" s="146"/>
      <c r="AE104" s="146"/>
      <c r="AF104" s="146"/>
      <c r="AG104" s="146" t="s">
        <v>271</v>
      </c>
      <c r="AH104" s="146">
        <v>0</v>
      </c>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outlineLevel="1" x14ac:dyDescent="0.25">
      <c r="A105" s="168">
        <v>34</v>
      </c>
      <c r="B105" s="169" t="s">
        <v>439</v>
      </c>
      <c r="C105" s="184" t="s">
        <v>440</v>
      </c>
      <c r="D105" s="170" t="s">
        <v>343</v>
      </c>
      <c r="E105" s="171">
        <v>0.6845</v>
      </c>
      <c r="F105" s="172"/>
      <c r="G105" s="173">
        <f>ROUND(E105*F105,2)</f>
        <v>0</v>
      </c>
      <c r="H105" s="172"/>
      <c r="I105" s="173">
        <f>ROUND(E105*H105,2)</f>
        <v>0</v>
      </c>
      <c r="J105" s="172"/>
      <c r="K105" s="173">
        <f>ROUND(E105*J105,2)</f>
        <v>0</v>
      </c>
      <c r="L105" s="173">
        <v>21</v>
      </c>
      <c r="M105" s="173">
        <f>G105*(1+L105/100)</f>
        <v>0</v>
      </c>
      <c r="N105" s="171">
        <v>2.5249999999999999</v>
      </c>
      <c r="O105" s="171">
        <f>ROUND(E105*N105,2)</f>
        <v>1.73</v>
      </c>
      <c r="P105" s="171">
        <v>0</v>
      </c>
      <c r="Q105" s="171">
        <f>ROUND(E105*P105,2)</f>
        <v>0</v>
      </c>
      <c r="R105" s="173" t="s">
        <v>265</v>
      </c>
      <c r="S105" s="173" t="s">
        <v>266</v>
      </c>
      <c r="T105" s="174" t="s">
        <v>266</v>
      </c>
      <c r="U105" s="156">
        <v>0.47699999999999998</v>
      </c>
      <c r="V105" s="156">
        <f>ROUND(E105*U105,2)</f>
        <v>0.33</v>
      </c>
      <c r="W105" s="156"/>
      <c r="X105" s="156" t="s">
        <v>253</v>
      </c>
      <c r="Y105" s="156" t="s">
        <v>182</v>
      </c>
      <c r="Z105" s="146"/>
      <c r="AA105" s="146"/>
      <c r="AB105" s="146"/>
      <c r="AC105" s="146"/>
      <c r="AD105" s="146"/>
      <c r="AE105" s="146"/>
      <c r="AF105" s="146"/>
      <c r="AG105" s="146" t="s">
        <v>254</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2" x14ac:dyDescent="0.25">
      <c r="A106" s="153"/>
      <c r="B106" s="154"/>
      <c r="C106" s="524" t="s">
        <v>441</v>
      </c>
      <c r="D106" s="525"/>
      <c r="E106" s="525"/>
      <c r="F106" s="525"/>
      <c r="G106" s="525"/>
      <c r="H106" s="156"/>
      <c r="I106" s="156"/>
      <c r="J106" s="156"/>
      <c r="K106" s="156"/>
      <c r="L106" s="156"/>
      <c r="M106" s="156"/>
      <c r="N106" s="155"/>
      <c r="O106" s="155"/>
      <c r="P106" s="155"/>
      <c r="Q106" s="155"/>
      <c r="R106" s="156"/>
      <c r="S106" s="156"/>
      <c r="T106" s="156"/>
      <c r="U106" s="156"/>
      <c r="V106" s="156"/>
      <c r="W106" s="156"/>
      <c r="X106" s="156"/>
      <c r="Y106" s="156"/>
      <c r="Z106" s="146"/>
      <c r="AA106" s="146"/>
      <c r="AB106" s="146"/>
      <c r="AC106" s="146"/>
      <c r="AD106" s="146"/>
      <c r="AE106" s="146"/>
      <c r="AF106" s="146"/>
      <c r="AG106" s="146" t="s">
        <v>275</v>
      </c>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outlineLevel="2" x14ac:dyDescent="0.25">
      <c r="A107" s="153"/>
      <c r="B107" s="154"/>
      <c r="C107" s="191" t="s">
        <v>442</v>
      </c>
      <c r="D107" s="189"/>
      <c r="E107" s="190">
        <v>0.6845</v>
      </c>
      <c r="F107" s="156"/>
      <c r="G107" s="156"/>
      <c r="H107" s="156"/>
      <c r="I107" s="156"/>
      <c r="J107" s="156"/>
      <c r="K107" s="156"/>
      <c r="L107" s="156"/>
      <c r="M107" s="156"/>
      <c r="N107" s="155"/>
      <c r="O107" s="155"/>
      <c r="P107" s="155"/>
      <c r="Q107" s="155"/>
      <c r="R107" s="156"/>
      <c r="S107" s="156"/>
      <c r="T107" s="156"/>
      <c r="U107" s="156"/>
      <c r="V107" s="156"/>
      <c r="W107" s="156"/>
      <c r="X107" s="156"/>
      <c r="Y107" s="156"/>
      <c r="Z107" s="146"/>
      <c r="AA107" s="146"/>
      <c r="AB107" s="146"/>
      <c r="AC107" s="146"/>
      <c r="AD107" s="146"/>
      <c r="AE107" s="146"/>
      <c r="AF107" s="146"/>
      <c r="AG107" s="146" t="s">
        <v>271</v>
      </c>
      <c r="AH107" s="146">
        <v>0</v>
      </c>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ht="20.399999999999999" outlineLevel="1" x14ac:dyDescent="0.25">
      <c r="A108" s="168">
        <v>35</v>
      </c>
      <c r="B108" s="169" t="s">
        <v>443</v>
      </c>
      <c r="C108" s="184" t="s">
        <v>444</v>
      </c>
      <c r="D108" s="170" t="s">
        <v>343</v>
      </c>
      <c r="E108" s="171">
        <v>4.3149800000000003</v>
      </c>
      <c r="F108" s="172"/>
      <c r="G108" s="173">
        <f>ROUND(E108*F108,2)</f>
        <v>0</v>
      </c>
      <c r="H108" s="172"/>
      <c r="I108" s="173">
        <f>ROUND(E108*H108,2)</f>
        <v>0</v>
      </c>
      <c r="J108" s="172"/>
      <c r="K108" s="173">
        <f>ROUND(E108*J108,2)</f>
        <v>0</v>
      </c>
      <c r="L108" s="173">
        <v>21</v>
      </c>
      <c r="M108" s="173">
        <f>G108*(1+L108/100)</f>
        <v>0</v>
      </c>
      <c r="N108" s="171">
        <v>2.5249999999999999</v>
      </c>
      <c r="O108" s="171">
        <f>ROUND(E108*N108,2)</f>
        <v>10.9</v>
      </c>
      <c r="P108" s="171">
        <v>0</v>
      </c>
      <c r="Q108" s="171">
        <f>ROUND(E108*P108,2)</f>
        <v>0</v>
      </c>
      <c r="R108" s="173" t="s">
        <v>265</v>
      </c>
      <c r="S108" s="173" t="s">
        <v>266</v>
      </c>
      <c r="T108" s="174" t="s">
        <v>266</v>
      </c>
      <c r="U108" s="156">
        <v>0.48</v>
      </c>
      <c r="V108" s="156">
        <f>ROUND(E108*U108,2)</f>
        <v>2.0699999999999998</v>
      </c>
      <c r="W108" s="156"/>
      <c r="X108" s="156" t="s">
        <v>253</v>
      </c>
      <c r="Y108" s="156" t="s">
        <v>182</v>
      </c>
      <c r="Z108" s="146"/>
      <c r="AA108" s="146"/>
      <c r="AB108" s="146"/>
      <c r="AC108" s="146"/>
      <c r="AD108" s="146"/>
      <c r="AE108" s="146"/>
      <c r="AF108" s="146"/>
      <c r="AG108" s="146" t="s">
        <v>254</v>
      </c>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2" x14ac:dyDescent="0.25">
      <c r="A109" s="153"/>
      <c r="B109" s="154"/>
      <c r="C109" s="524" t="s">
        <v>445</v>
      </c>
      <c r="D109" s="525"/>
      <c r="E109" s="525"/>
      <c r="F109" s="525"/>
      <c r="G109" s="525"/>
      <c r="H109" s="156"/>
      <c r="I109" s="156"/>
      <c r="J109" s="156"/>
      <c r="K109" s="156"/>
      <c r="L109" s="156"/>
      <c r="M109" s="156"/>
      <c r="N109" s="155"/>
      <c r="O109" s="155"/>
      <c r="P109" s="155"/>
      <c r="Q109" s="155"/>
      <c r="R109" s="156"/>
      <c r="S109" s="156"/>
      <c r="T109" s="156"/>
      <c r="U109" s="156"/>
      <c r="V109" s="156"/>
      <c r="W109" s="156"/>
      <c r="X109" s="156"/>
      <c r="Y109" s="156"/>
      <c r="Z109" s="146"/>
      <c r="AA109" s="146"/>
      <c r="AB109" s="146"/>
      <c r="AC109" s="146"/>
      <c r="AD109" s="146"/>
      <c r="AE109" s="146"/>
      <c r="AF109" s="146"/>
      <c r="AG109" s="146" t="s">
        <v>275</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2" x14ac:dyDescent="0.25">
      <c r="A110" s="153"/>
      <c r="B110" s="154"/>
      <c r="C110" s="515" t="s">
        <v>446</v>
      </c>
      <c r="D110" s="516"/>
      <c r="E110" s="516"/>
      <c r="F110" s="516"/>
      <c r="G110" s="516"/>
      <c r="H110" s="156"/>
      <c r="I110" s="156"/>
      <c r="J110" s="156"/>
      <c r="K110" s="156"/>
      <c r="L110" s="156"/>
      <c r="M110" s="156"/>
      <c r="N110" s="155"/>
      <c r="O110" s="155"/>
      <c r="P110" s="155"/>
      <c r="Q110" s="155"/>
      <c r="R110" s="156"/>
      <c r="S110" s="156"/>
      <c r="T110" s="156"/>
      <c r="U110" s="156"/>
      <c r="V110" s="156"/>
      <c r="W110" s="156"/>
      <c r="X110" s="156"/>
      <c r="Y110" s="156"/>
      <c r="Z110" s="146"/>
      <c r="AA110" s="146"/>
      <c r="AB110" s="146"/>
      <c r="AC110" s="146"/>
      <c r="AD110" s="146"/>
      <c r="AE110" s="146"/>
      <c r="AF110" s="146"/>
      <c r="AG110" s="146" t="s">
        <v>185</v>
      </c>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3" x14ac:dyDescent="0.25">
      <c r="A111" s="153"/>
      <c r="B111" s="154"/>
      <c r="C111" s="515" t="s">
        <v>447</v>
      </c>
      <c r="D111" s="516"/>
      <c r="E111" s="516"/>
      <c r="F111" s="516"/>
      <c r="G111" s="516"/>
      <c r="H111" s="156"/>
      <c r="I111" s="156"/>
      <c r="J111" s="156"/>
      <c r="K111" s="156"/>
      <c r="L111" s="156"/>
      <c r="M111" s="156"/>
      <c r="N111" s="155"/>
      <c r="O111" s="155"/>
      <c r="P111" s="155"/>
      <c r="Q111" s="155"/>
      <c r="R111" s="156"/>
      <c r="S111" s="156"/>
      <c r="T111" s="156"/>
      <c r="U111" s="156"/>
      <c r="V111" s="156"/>
      <c r="W111" s="156"/>
      <c r="X111" s="156"/>
      <c r="Y111" s="156"/>
      <c r="Z111" s="146"/>
      <c r="AA111" s="146"/>
      <c r="AB111" s="146"/>
      <c r="AC111" s="146"/>
      <c r="AD111" s="146"/>
      <c r="AE111" s="146"/>
      <c r="AF111" s="146"/>
      <c r="AG111" s="146" t="s">
        <v>185</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2" x14ac:dyDescent="0.25">
      <c r="A112" s="153"/>
      <c r="B112" s="154"/>
      <c r="C112" s="191" t="s">
        <v>448</v>
      </c>
      <c r="D112" s="189"/>
      <c r="E112" s="190">
        <v>2.2698</v>
      </c>
      <c r="F112" s="156"/>
      <c r="G112" s="156"/>
      <c r="H112" s="156"/>
      <c r="I112" s="156"/>
      <c r="J112" s="156"/>
      <c r="K112" s="156"/>
      <c r="L112" s="156"/>
      <c r="M112" s="156"/>
      <c r="N112" s="155"/>
      <c r="O112" s="155"/>
      <c r="P112" s="155"/>
      <c r="Q112" s="155"/>
      <c r="R112" s="156"/>
      <c r="S112" s="156"/>
      <c r="T112" s="156"/>
      <c r="U112" s="156"/>
      <c r="V112" s="156"/>
      <c r="W112" s="156"/>
      <c r="X112" s="156"/>
      <c r="Y112" s="156"/>
      <c r="Z112" s="146"/>
      <c r="AA112" s="146"/>
      <c r="AB112" s="146"/>
      <c r="AC112" s="146"/>
      <c r="AD112" s="146"/>
      <c r="AE112" s="146"/>
      <c r="AF112" s="146"/>
      <c r="AG112" s="146" t="s">
        <v>271</v>
      </c>
      <c r="AH112" s="146">
        <v>0</v>
      </c>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3" x14ac:dyDescent="0.25">
      <c r="A113" s="153"/>
      <c r="B113" s="154"/>
      <c r="C113" s="191" t="s">
        <v>449</v>
      </c>
      <c r="D113" s="189"/>
      <c r="E113" s="190">
        <v>2.0451800000000002</v>
      </c>
      <c r="F113" s="156"/>
      <c r="G113" s="156"/>
      <c r="H113" s="156"/>
      <c r="I113" s="156"/>
      <c r="J113" s="156"/>
      <c r="K113" s="156"/>
      <c r="L113" s="156"/>
      <c r="M113" s="156"/>
      <c r="N113" s="155"/>
      <c r="O113" s="155"/>
      <c r="P113" s="155"/>
      <c r="Q113" s="155"/>
      <c r="R113" s="156"/>
      <c r="S113" s="156"/>
      <c r="T113" s="156"/>
      <c r="U113" s="156"/>
      <c r="V113" s="156"/>
      <c r="W113" s="156"/>
      <c r="X113" s="156"/>
      <c r="Y113" s="156"/>
      <c r="Z113" s="146"/>
      <c r="AA113" s="146"/>
      <c r="AB113" s="146"/>
      <c r="AC113" s="146"/>
      <c r="AD113" s="146"/>
      <c r="AE113" s="146"/>
      <c r="AF113" s="146"/>
      <c r="AG113" s="146" t="s">
        <v>271</v>
      </c>
      <c r="AH113" s="146">
        <v>0</v>
      </c>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1" x14ac:dyDescent="0.25">
      <c r="A114" s="168">
        <v>36</v>
      </c>
      <c r="B114" s="169" t="s">
        <v>450</v>
      </c>
      <c r="C114" s="184" t="s">
        <v>451</v>
      </c>
      <c r="D114" s="170" t="s">
        <v>264</v>
      </c>
      <c r="E114" s="171">
        <v>0.55500000000000005</v>
      </c>
      <c r="F114" s="172"/>
      <c r="G114" s="173">
        <f>ROUND(E114*F114,2)</f>
        <v>0</v>
      </c>
      <c r="H114" s="172"/>
      <c r="I114" s="173">
        <f>ROUND(E114*H114,2)</f>
        <v>0</v>
      </c>
      <c r="J114" s="172"/>
      <c r="K114" s="173">
        <f>ROUND(E114*J114,2)</f>
        <v>0</v>
      </c>
      <c r="L114" s="173">
        <v>21</v>
      </c>
      <c r="M114" s="173">
        <f>G114*(1+L114/100)</f>
        <v>0</v>
      </c>
      <c r="N114" s="171">
        <v>3.9039999999999998E-2</v>
      </c>
      <c r="O114" s="171">
        <f>ROUND(E114*N114,2)</f>
        <v>0.02</v>
      </c>
      <c r="P114" s="171">
        <v>0</v>
      </c>
      <c r="Q114" s="171">
        <f>ROUND(E114*P114,2)</f>
        <v>0</v>
      </c>
      <c r="R114" s="173" t="s">
        <v>452</v>
      </c>
      <c r="S114" s="173" t="s">
        <v>266</v>
      </c>
      <c r="T114" s="174" t="s">
        <v>266</v>
      </c>
      <c r="U114" s="156">
        <v>0.45</v>
      </c>
      <c r="V114" s="156">
        <f>ROUND(E114*U114,2)</f>
        <v>0.25</v>
      </c>
      <c r="W114" s="156"/>
      <c r="X114" s="156" t="s">
        <v>253</v>
      </c>
      <c r="Y114" s="156" t="s">
        <v>182</v>
      </c>
      <c r="Z114" s="146"/>
      <c r="AA114" s="146"/>
      <c r="AB114" s="146"/>
      <c r="AC114" s="146"/>
      <c r="AD114" s="146"/>
      <c r="AE114" s="146"/>
      <c r="AF114" s="146"/>
      <c r="AG114" s="146" t="s">
        <v>254</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outlineLevel="2" x14ac:dyDescent="0.25">
      <c r="A115" s="153"/>
      <c r="B115" s="154"/>
      <c r="C115" s="524" t="s">
        <v>453</v>
      </c>
      <c r="D115" s="525"/>
      <c r="E115" s="525"/>
      <c r="F115" s="525"/>
      <c r="G115" s="525"/>
      <c r="H115" s="156"/>
      <c r="I115" s="156"/>
      <c r="J115" s="156"/>
      <c r="K115" s="156"/>
      <c r="L115" s="156"/>
      <c r="M115" s="156"/>
      <c r="N115" s="155"/>
      <c r="O115" s="155"/>
      <c r="P115" s="155"/>
      <c r="Q115" s="155"/>
      <c r="R115" s="156"/>
      <c r="S115" s="156"/>
      <c r="T115" s="156"/>
      <c r="U115" s="156"/>
      <c r="V115" s="156"/>
      <c r="W115" s="156"/>
      <c r="X115" s="156"/>
      <c r="Y115" s="156"/>
      <c r="Z115" s="146"/>
      <c r="AA115" s="146"/>
      <c r="AB115" s="146"/>
      <c r="AC115" s="146"/>
      <c r="AD115" s="146"/>
      <c r="AE115" s="146"/>
      <c r="AF115" s="146"/>
      <c r="AG115" s="146" t="s">
        <v>275</v>
      </c>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outlineLevel="2" x14ac:dyDescent="0.25">
      <c r="A116" s="153"/>
      <c r="B116" s="154"/>
      <c r="C116" s="191" t="s">
        <v>454</v>
      </c>
      <c r="D116" s="189"/>
      <c r="E116" s="190">
        <v>0.55500000000000005</v>
      </c>
      <c r="F116" s="156"/>
      <c r="G116" s="156"/>
      <c r="H116" s="156"/>
      <c r="I116" s="156"/>
      <c r="J116" s="156"/>
      <c r="K116" s="156"/>
      <c r="L116" s="156"/>
      <c r="M116" s="156"/>
      <c r="N116" s="155"/>
      <c r="O116" s="155"/>
      <c r="P116" s="155"/>
      <c r="Q116" s="155"/>
      <c r="R116" s="156"/>
      <c r="S116" s="156"/>
      <c r="T116" s="156"/>
      <c r="U116" s="156"/>
      <c r="V116" s="156"/>
      <c r="W116" s="156"/>
      <c r="X116" s="156"/>
      <c r="Y116" s="156"/>
      <c r="Z116" s="146"/>
      <c r="AA116" s="146"/>
      <c r="AB116" s="146"/>
      <c r="AC116" s="146"/>
      <c r="AD116" s="146"/>
      <c r="AE116" s="146"/>
      <c r="AF116" s="146"/>
      <c r="AG116" s="146" t="s">
        <v>271</v>
      </c>
      <c r="AH116" s="146">
        <v>0</v>
      </c>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1" x14ac:dyDescent="0.25">
      <c r="A117" s="168">
        <v>37</v>
      </c>
      <c r="B117" s="169" t="s">
        <v>455</v>
      </c>
      <c r="C117" s="184" t="s">
        <v>456</v>
      </c>
      <c r="D117" s="170" t="s">
        <v>264</v>
      </c>
      <c r="E117" s="171">
        <v>0.55500000000000005</v>
      </c>
      <c r="F117" s="172"/>
      <c r="G117" s="173">
        <f>ROUND(E117*F117,2)</f>
        <v>0</v>
      </c>
      <c r="H117" s="172"/>
      <c r="I117" s="173">
        <f>ROUND(E117*H117,2)</f>
        <v>0</v>
      </c>
      <c r="J117" s="172"/>
      <c r="K117" s="173">
        <f>ROUND(E117*J117,2)</f>
        <v>0</v>
      </c>
      <c r="L117" s="173">
        <v>21</v>
      </c>
      <c r="M117" s="173">
        <f>G117*(1+L117/100)</f>
        <v>0</v>
      </c>
      <c r="N117" s="171">
        <v>0</v>
      </c>
      <c r="O117" s="171">
        <f>ROUND(E117*N117,2)</f>
        <v>0</v>
      </c>
      <c r="P117" s="171">
        <v>0</v>
      </c>
      <c r="Q117" s="171">
        <f>ROUND(E117*P117,2)</f>
        <v>0</v>
      </c>
      <c r="R117" s="173" t="s">
        <v>452</v>
      </c>
      <c r="S117" s="173" t="s">
        <v>266</v>
      </c>
      <c r="T117" s="174" t="s">
        <v>266</v>
      </c>
      <c r="U117" s="156">
        <v>0.32</v>
      </c>
      <c r="V117" s="156">
        <f>ROUND(E117*U117,2)</f>
        <v>0.18</v>
      </c>
      <c r="W117" s="156"/>
      <c r="X117" s="156" t="s">
        <v>253</v>
      </c>
      <c r="Y117" s="156" t="s">
        <v>182</v>
      </c>
      <c r="Z117" s="146"/>
      <c r="AA117" s="146"/>
      <c r="AB117" s="146"/>
      <c r="AC117" s="146"/>
      <c r="AD117" s="146"/>
      <c r="AE117" s="146"/>
      <c r="AF117" s="146"/>
      <c r="AG117" s="146" t="s">
        <v>254</v>
      </c>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outlineLevel="2" x14ac:dyDescent="0.25">
      <c r="A118" s="153"/>
      <c r="B118" s="154"/>
      <c r="C118" s="524" t="s">
        <v>453</v>
      </c>
      <c r="D118" s="525"/>
      <c r="E118" s="525"/>
      <c r="F118" s="525"/>
      <c r="G118" s="525"/>
      <c r="H118" s="156"/>
      <c r="I118" s="156"/>
      <c r="J118" s="156"/>
      <c r="K118" s="156"/>
      <c r="L118" s="156"/>
      <c r="M118" s="156"/>
      <c r="N118" s="155"/>
      <c r="O118" s="155"/>
      <c r="P118" s="155"/>
      <c r="Q118" s="155"/>
      <c r="R118" s="156"/>
      <c r="S118" s="156"/>
      <c r="T118" s="156"/>
      <c r="U118" s="156"/>
      <c r="V118" s="156"/>
      <c r="W118" s="156"/>
      <c r="X118" s="156"/>
      <c r="Y118" s="156"/>
      <c r="Z118" s="146"/>
      <c r="AA118" s="146"/>
      <c r="AB118" s="146"/>
      <c r="AC118" s="146"/>
      <c r="AD118" s="146"/>
      <c r="AE118" s="146"/>
      <c r="AF118" s="146"/>
      <c r="AG118" s="146" t="s">
        <v>275</v>
      </c>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row>
    <row r="119" spans="1:60" outlineLevel="2" x14ac:dyDescent="0.25">
      <c r="A119" s="153"/>
      <c r="B119" s="154"/>
      <c r="C119" s="191" t="s">
        <v>457</v>
      </c>
      <c r="D119" s="189"/>
      <c r="E119" s="190">
        <v>0.55500000000000005</v>
      </c>
      <c r="F119" s="156"/>
      <c r="G119" s="156"/>
      <c r="H119" s="156"/>
      <c r="I119" s="156"/>
      <c r="J119" s="156"/>
      <c r="K119" s="156"/>
      <c r="L119" s="156"/>
      <c r="M119" s="156"/>
      <c r="N119" s="155"/>
      <c r="O119" s="155"/>
      <c r="P119" s="155"/>
      <c r="Q119" s="155"/>
      <c r="R119" s="156"/>
      <c r="S119" s="156"/>
      <c r="T119" s="156"/>
      <c r="U119" s="156"/>
      <c r="V119" s="156"/>
      <c r="W119" s="156"/>
      <c r="X119" s="156"/>
      <c r="Y119" s="156"/>
      <c r="Z119" s="146"/>
      <c r="AA119" s="146"/>
      <c r="AB119" s="146"/>
      <c r="AC119" s="146"/>
      <c r="AD119" s="146"/>
      <c r="AE119" s="146"/>
      <c r="AF119" s="146"/>
      <c r="AG119" s="146" t="s">
        <v>271</v>
      </c>
      <c r="AH119" s="146">
        <v>5</v>
      </c>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1" x14ac:dyDescent="0.25">
      <c r="A120" s="168">
        <v>38</v>
      </c>
      <c r="B120" s="169" t="s">
        <v>458</v>
      </c>
      <c r="C120" s="184" t="s">
        <v>459</v>
      </c>
      <c r="D120" s="170" t="s">
        <v>264</v>
      </c>
      <c r="E120" s="171">
        <v>10.14734</v>
      </c>
      <c r="F120" s="172"/>
      <c r="G120" s="173">
        <f>ROUND(E120*F120,2)</f>
        <v>0</v>
      </c>
      <c r="H120" s="172"/>
      <c r="I120" s="173">
        <f>ROUND(E120*H120,2)</f>
        <v>0</v>
      </c>
      <c r="J120" s="172"/>
      <c r="K120" s="173">
        <f>ROUND(E120*J120,2)</f>
        <v>0</v>
      </c>
      <c r="L120" s="173">
        <v>21</v>
      </c>
      <c r="M120" s="173">
        <f>G120*(1+L120/100)</f>
        <v>0</v>
      </c>
      <c r="N120" s="171">
        <v>4.0980000000000003E-2</v>
      </c>
      <c r="O120" s="171">
        <f>ROUND(E120*N120,2)</f>
        <v>0.42</v>
      </c>
      <c r="P120" s="171">
        <v>0</v>
      </c>
      <c r="Q120" s="171">
        <f>ROUND(E120*P120,2)</f>
        <v>0</v>
      </c>
      <c r="R120" s="173" t="s">
        <v>452</v>
      </c>
      <c r="S120" s="173" t="s">
        <v>266</v>
      </c>
      <c r="T120" s="174" t="s">
        <v>266</v>
      </c>
      <c r="U120" s="156">
        <v>1</v>
      </c>
      <c r="V120" s="156">
        <f>ROUND(E120*U120,2)</f>
        <v>10.15</v>
      </c>
      <c r="W120" s="156"/>
      <c r="X120" s="156" t="s">
        <v>253</v>
      </c>
      <c r="Y120" s="156" t="s">
        <v>182</v>
      </c>
      <c r="Z120" s="146"/>
      <c r="AA120" s="146"/>
      <c r="AB120" s="146"/>
      <c r="AC120" s="146"/>
      <c r="AD120" s="146"/>
      <c r="AE120" s="146"/>
      <c r="AF120" s="146"/>
      <c r="AG120" s="146" t="s">
        <v>254</v>
      </c>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outlineLevel="2" x14ac:dyDescent="0.25">
      <c r="A121" s="153"/>
      <c r="B121" s="154"/>
      <c r="C121" s="524" t="s">
        <v>453</v>
      </c>
      <c r="D121" s="525"/>
      <c r="E121" s="525"/>
      <c r="F121" s="525"/>
      <c r="G121" s="525"/>
      <c r="H121" s="156"/>
      <c r="I121" s="156"/>
      <c r="J121" s="156"/>
      <c r="K121" s="156"/>
      <c r="L121" s="156"/>
      <c r="M121" s="156"/>
      <c r="N121" s="155"/>
      <c r="O121" s="155"/>
      <c r="P121" s="155"/>
      <c r="Q121" s="155"/>
      <c r="R121" s="156"/>
      <c r="S121" s="156"/>
      <c r="T121" s="156"/>
      <c r="U121" s="156"/>
      <c r="V121" s="156"/>
      <c r="W121" s="156"/>
      <c r="X121" s="156"/>
      <c r="Y121" s="156"/>
      <c r="Z121" s="146"/>
      <c r="AA121" s="146"/>
      <c r="AB121" s="146"/>
      <c r="AC121" s="146"/>
      <c r="AD121" s="146"/>
      <c r="AE121" s="146"/>
      <c r="AF121" s="146"/>
      <c r="AG121" s="146" t="s">
        <v>275</v>
      </c>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row>
    <row r="122" spans="1:60" outlineLevel="2" x14ac:dyDescent="0.25">
      <c r="A122" s="153"/>
      <c r="B122" s="154"/>
      <c r="C122" s="191" t="s">
        <v>460</v>
      </c>
      <c r="D122" s="189"/>
      <c r="E122" s="190">
        <v>10.14734</v>
      </c>
      <c r="F122" s="156"/>
      <c r="G122" s="156"/>
      <c r="H122" s="156"/>
      <c r="I122" s="156"/>
      <c r="J122" s="156"/>
      <c r="K122" s="156"/>
      <c r="L122" s="156"/>
      <c r="M122" s="156"/>
      <c r="N122" s="155"/>
      <c r="O122" s="155"/>
      <c r="P122" s="155"/>
      <c r="Q122" s="155"/>
      <c r="R122" s="156"/>
      <c r="S122" s="156"/>
      <c r="T122" s="156"/>
      <c r="U122" s="156"/>
      <c r="V122" s="156"/>
      <c r="W122" s="156"/>
      <c r="X122" s="156"/>
      <c r="Y122" s="156"/>
      <c r="Z122" s="146"/>
      <c r="AA122" s="146"/>
      <c r="AB122" s="146"/>
      <c r="AC122" s="146"/>
      <c r="AD122" s="146"/>
      <c r="AE122" s="146"/>
      <c r="AF122" s="146"/>
      <c r="AG122" s="146" t="s">
        <v>271</v>
      </c>
      <c r="AH122" s="146">
        <v>0</v>
      </c>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outlineLevel="1" x14ac:dyDescent="0.25">
      <c r="A123" s="168">
        <v>39</v>
      </c>
      <c r="B123" s="169" t="s">
        <v>461</v>
      </c>
      <c r="C123" s="184" t="s">
        <v>462</v>
      </c>
      <c r="D123" s="170" t="s">
        <v>264</v>
      </c>
      <c r="E123" s="171">
        <v>10.14734</v>
      </c>
      <c r="F123" s="172"/>
      <c r="G123" s="173">
        <f>ROUND(E123*F123,2)</f>
        <v>0</v>
      </c>
      <c r="H123" s="172"/>
      <c r="I123" s="173">
        <f>ROUND(E123*H123,2)</f>
        <v>0</v>
      </c>
      <c r="J123" s="172"/>
      <c r="K123" s="173">
        <f>ROUND(E123*J123,2)</f>
        <v>0</v>
      </c>
      <c r="L123" s="173">
        <v>21</v>
      </c>
      <c r="M123" s="173">
        <f>G123*(1+L123/100)</f>
        <v>0</v>
      </c>
      <c r="N123" s="171">
        <v>0</v>
      </c>
      <c r="O123" s="171">
        <f>ROUND(E123*N123,2)</f>
        <v>0</v>
      </c>
      <c r="P123" s="171">
        <v>0</v>
      </c>
      <c r="Q123" s="171">
        <f>ROUND(E123*P123,2)</f>
        <v>0</v>
      </c>
      <c r="R123" s="173" t="s">
        <v>452</v>
      </c>
      <c r="S123" s="173" t="s">
        <v>266</v>
      </c>
      <c r="T123" s="174" t="s">
        <v>266</v>
      </c>
      <c r="U123" s="156">
        <v>0.32</v>
      </c>
      <c r="V123" s="156">
        <f>ROUND(E123*U123,2)</f>
        <v>3.25</v>
      </c>
      <c r="W123" s="156"/>
      <c r="X123" s="156" t="s">
        <v>253</v>
      </c>
      <c r="Y123" s="156" t="s">
        <v>182</v>
      </c>
      <c r="Z123" s="146"/>
      <c r="AA123" s="146"/>
      <c r="AB123" s="146"/>
      <c r="AC123" s="146"/>
      <c r="AD123" s="146"/>
      <c r="AE123" s="146"/>
      <c r="AF123" s="146"/>
      <c r="AG123" s="146" t="s">
        <v>254</v>
      </c>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outlineLevel="2" x14ac:dyDescent="0.25">
      <c r="A124" s="153"/>
      <c r="B124" s="154"/>
      <c r="C124" s="524" t="s">
        <v>453</v>
      </c>
      <c r="D124" s="525"/>
      <c r="E124" s="525"/>
      <c r="F124" s="525"/>
      <c r="G124" s="525"/>
      <c r="H124" s="156"/>
      <c r="I124" s="156"/>
      <c r="J124" s="156"/>
      <c r="K124" s="156"/>
      <c r="L124" s="156"/>
      <c r="M124" s="156"/>
      <c r="N124" s="155"/>
      <c r="O124" s="155"/>
      <c r="P124" s="155"/>
      <c r="Q124" s="155"/>
      <c r="R124" s="156"/>
      <c r="S124" s="156"/>
      <c r="T124" s="156"/>
      <c r="U124" s="156"/>
      <c r="V124" s="156"/>
      <c r="W124" s="156"/>
      <c r="X124" s="156"/>
      <c r="Y124" s="156"/>
      <c r="Z124" s="146"/>
      <c r="AA124" s="146"/>
      <c r="AB124" s="146"/>
      <c r="AC124" s="146"/>
      <c r="AD124" s="146"/>
      <c r="AE124" s="146"/>
      <c r="AF124" s="146"/>
      <c r="AG124" s="146" t="s">
        <v>275</v>
      </c>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2" x14ac:dyDescent="0.25">
      <c r="A125" s="153"/>
      <c r="B125" s="154"/>
      <c r="C125" s="191" t="s">
        <v>463</v>
      </c>
      <c r="D125" s="189"/>
      <c r="E125" s="190">
        <v>10.14734</v>
      </c>
      <c r="F125" s="156"/>
      <c r="G125" s="156"/>
      <c r="H125" s="156"/>
      <c r="I125" s="156"/>
      <c r="J125" s="156"/>
      <c r="K125" s="156"/>
      <c r="L125" s="156"/>
      <c r="M125" s="156"/>
      <c r="N125" s="155"/>
      <c r="O125" s="155"/>
      <c r="P125" s="155"/>
      <c r="Q125" s="155"/>
      <c r="R125" s="156"/>
      <c r="S125" s="156"/>
      <c r="T125" s="156"/>
      <c r="U125" s="156"/>
      <c r="V125" s="156"/>
      <c r="W125" s="156"/>
      <c r="X125" s="156"/>
      <c r="Y125" s="156"/>
      <c r="Z125" s="146"/>
      <c r="AA125" s="146"/>
      <c r="AB125" s="146"/>
      <c r="AC125" s="146"/>
      <c r="AD125" s="146"/>
      <c r="AE125" s="146"/>
      <c r="AF125" s="146"/>
      <c r="AG125" s="146" t="s">
        <v>271</v>
      </c>
      <c r="AH125" s="146">
        <v>5</v>
      </c>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row>
    <row r="126" spans="1:60" outlineLevel="1" x14ac:dyDescent="0.25">
      <c r="A126" s="168">
        <v>40</v>
      </c>
      <c r="B126" s="169" t="s">
        <v>464</v>
      </c>
      <c r="C126" s="184" t="s">
        <v>465</v>
      </c>
      <c r="D126" s="170" t="s">
        <v>298</v>
      </c>
      <c r="E126" s="171">
        <v>0.38834999999999997</v>
      </c>
      <c r="F126" s="172"/>
      <c r="G126" s="173">
        <f>ROUND(E126*F126,2)</f>
        <v>0</v>
      </c>
      <c r="H126" s="172"/>
      <c r="I126" s="173">
        <f>ROUND(E126*H126,2)</f>
        <v>0</v>
      </c>
      <c r="J126" s="172"/>
      <c r="K126" s="173">
        <f>ROUND(E126*J126,2)</f>
        <v>0</v>
      </c>
      <c r="L126" s="173">
        <v>21</v>
      </c>
      <c r="M126" s="173">
        <f>G126*(1+L126/100)</f>
        <v>0</v>
      </c>
      <c r="N126" s="171">
        <v>1.0085200000000001</v>
      </c>
      <c r="O126" s="171">
        <f>ROUND(E126*N126,2)</f>
        <v>0.39</v>
      </c>
      <c r="P126" s="171">
        <v>0</v>
      </c>
      <c r="Q126" s="171">
        <f>ROUND(E126*P126,2)</f>
        <v>0</v>
      </c>
      <c r="R126" s="173" t="s">
        <v>466</v>
      </c>
      <c r="S126" s="173" t="s">
        <v>266</v>
      </c>
      <c r="T126" s="174" t="s">
        <v>266</v>
      </c>
      <c r="U126" s="156">
        <v>20.53</v>
      </c>
      <c r="V126" s="156">
        <f>ROUND(E126*U126,2)</f>
        <v>7.97</v>
      </c>
      <c r="W126" s="156"/>
      <c r="X126" s="156" t="s">
        <v>253</v>
      </c>
      <c r="Y126" s="156" t="s">
        <v>182</v>
      </c>
      <c r="Z126" s="146"/>
      <c r="AA126" s="146"/>
      <c r="AB126" s="146"/>
      <c r="AC126" s="146"/>
      <c r="AD126" s="146"/>
      <c r="AE126" s="146"/>
      <c r="AF126" s="146"/>
      <c r="AG126" s="146" t="s">
        <v>254</v>
      </c>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row>
    <row r="127" spans="1:60" outlineLevel="2" x14ac:dyDescent="0.25">
      <c r="A127" s="153"/>
      <c r="B127" s="154"/>
      <c r="C127" s="191" t="s">
        <v>467</v>
      </c>
      <c r="D127" s="189"/>
      <c r="E127" s="190">
        <v>0.20427999999999999</v>
      </c>
      <c r="F127" s="156"/>
      <c r="G127" s="156"/>
      <c r="H127" s="156"/>
      <c r="I127" s="156"/>
      <c r="J127" s="156"/>
      <c r="K127" s="156"/>
      <c r="L127" s="156"/>
      <c r="M127" s="156"/>
      <c r="N127" s="155"/>
      <c r="O127" s="155"/>
      <c r="P127" s="155"/>
      <c r="Q127" s="155"/>
      <c r="R127" s="156"/>
      <c r="S127" s="156"/>
      <c r="T127" s="156"/>
      <c r="U127" s="156"/>
      <c r="V127" s="156"/>
      <c r="W127" s="156"/>
      <c r="X127" s="156"/>
      <c r="Y127" s="156"/>
      <c r="Z127" s="146"/>
      <c r="AA127" s="146"/>
      <c r="AB127" s="146"/>
      <c r="AC127" s="146"/>
      <c r="AD127" s="146"/>
      <c r="AE127" s="146"/>
      <c r="AF127" s="146"/>
      <c r="AG127" s="146" t="s">
        <v>271</v>
      </c>
      <c r="AH127" s="146">
        <v>0</v>
      </c>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row>
    <row r="128" spans="1:60" outlineLevel="3" x14ac:dyDescent="0.25">
      <c r="A128" s="153"/>
      <c r="B128" s="154"/>
      <c r="C128" s="191" t="s">
        <v>468</v>
      </c>
      <c r="D128" s="189"/>
      <c r="E128" s="190">
        <v>0.18407000000000001</v>
      </c>
      <c r="F128" s="156"/>
      <c r="G128" s="156"/>
      <c r="H128" s="156"/>
      <c r="I128" s="156"/>
      <c r="J128" s="156"/>
      <c r="K128" s="156"/>
      <c r="L128" s="156"/>
      <c r="M128" s="156"/>
      <c r="N128" s="155"/>
      <c r="O128" s="155"/>
      <c r="P128" s="155"/>
      <c r="Q128" s="155"/>
      <c r="R128" s="156"/>
      <c r="S128" s="156"/>
      <c r="T128" s="156"/>
      <c r="U128" s="156"/>
      <c r="V128" s="156"/>
      <c r="W128" s="156"/>
      <c r="X128" s="156"/>
      <c r="Y128" s="156"/>
      <c r="Z128" s="146"/>
      <c r="AA128" s="146"/>
      <c r="AB128" s="146"/>
      <c r="AC128" s="146"/>
      <c r="AD128" s="146"/>
      <c r="AE128" s="146"/>
      <c r="AF128" s="146"/>
      <c r="AG128" s="146" t="s">
        <v>271</v>
      </c>
      <c r="AH128" s="146">
        <v>0</v>
      </c>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row>
    <row r="129" spans="1:60" outlineLevel="1" x14ac:dyDescent="0.25">
      <c r="A129" s="168">
        <v>41</v>
      </c>
      <c r="B129" s="169" t="s">
        <v>469</v>
      </c>
      <c r="C129" s="184" t="s">
        <v>470</v>
      </c>
      <c r="D129" s="170" t="s">
        <v>264</v>
      </c>
      <c r="E129" s="171">
        <v>2.25</v>
      </c>
      <c r="F129" s="172"/>
      <c r="G129" s="173">
        <f>ROUND(E129*F129,2)</f>
        <v>0</v>
      </c>
      <c r="H129" s="172"/>
      <c r="I129" s="173">
        <f>ROUND(E129*H129,2)</f>
        <v>0</v>
      </c>
      <c r="J129" s="172"/>
      <c r="K129" s="173">
        <f>ROUND(E129*J129,2)</f>
        <v>0</v>
      </c>
      <c r="L129" s="173">
        <v>21</v>
      </c>
      <c r="M129" s="173">
        <f>G129*(1+L129/100)</f>
        <v>0</v>
      </c>
      <c r="N129" s="171">
        <v>0.36499999999999999</v>
      </c>
      <c r="O129" s="171">
        <f>ROUND(E129*N129,2)</f>
        <v>0.82</v>
      </c>
      <c r="P129" s="171">
        <v>0</v>
      </c>
      <c r="Q129" s="171">
        <f>ROUND(E129*P129,2)</f>
        <v>0</v>
      </c>
      <c r="R129" s="173" t="s">
        <v>265</v>
      </c>
      <c r="S129" s="173" t="s">
        <v>266</v>
      </c>
      <c r="T129" s="174" t="s">
        <v>266</v>
      </c>
      <c r="U129" s="156">
        <v>0.8</v>
      </c>
      <c r="V129" s="156">
        <f>ROUND(E129*U129,2)</f>
        <v>1.8</v>
      </c>
      <c r="W129" s="156"/>
      <c r="X129" s="156" t="s">
        <v>253</v>
      </c>
      <c r="Y129" s="156" t="s">
        <v>182</v>
      </c>
      <c r="Z129" s="146"/>
      <c r="AA129" s="146"/>
      <c r="AB129" s="146"/>
      <c r="AC129" s="146"/>
      <c r="AD129" s="146"/>
      <c r="AE129" s="146"/>
      <c r="AF129" s="146"/>
      <c r="AG129" s="146" t="s">
        <v>254</v>
      </c>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row>
    <row r="130" spans="1:60" outlineLevel="2" x14ac:dyDescent="0.25">
      <c r="A130" s="153"/>
      <c r="B130" s="154"/>
      <c r="C130" s="524" t="s">
        <v>471</v>
      </c>
      <c r="D130" s="525"/>
      <c r="E130" s="525"/>
      <c r="F130" s="525"/>
      <c r="G130" s="525"/>
      <c r="H130" s="156"/>
      <c r="I130" s="156"/>
      <c r="J130" s="156"/>
      <c r="K130" s="156"/>
      <c r="L130" s="156"/>
      <c r="M130" s="156"/>
      <c r="N130" s="155"/>
      <c r="O130" s="155"/>
      <c r="P130" s="155"/>
      <c r="Q130" s="155"/>
      <c r="R130" s="156"/>
      <c r="S130" s="156"/>
      <c r="T130" s="156"/>
      <c r="U130" s="156"/>
      <c r="V130" s="156"/>
      <c r="W130" s="156"/>
      <c r="X130" s="156"/>
      <c r="Y130" s="156"/>
      <c r="Z130" s="146"/>
      <c r="AA130" s="146"/>
      <c r="AB130" s="146"/>
      <c r="AC130" s="146"/>
      <c r="AD130" s="146"/>
      <c r="AE130" s="146"/>
      <c r="AF130" s="146"/>
      <c r="AG130" s="146" t="s">
        <v>275</v>
      </c>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outlineLevel="2" x14ac:dyDescent="0.25">
      <c r="A131" s="153"/>
      <c r="B131" s="154"/>
      <c r="C131" s="191" t="s">
        <v>472</v>
      </c>
      <c r="D131" s="189"/>
      <c r="E131" s="190">
        <v>2.25</v>
      </c>
      <c r="F131" s="156"/>
      <c r="G131" s="156"/>
      <c r="H131" s="156"/>
      <c r="I131" s="156"/>
      <c r="J131" s="156"/>
      <c r="K131" s="156"/>
      <c r="L131" s="156"/>
      <c r="M131" s="156"/>
      <c r="N131" s="155"/>
      <c r="O131" s="155"/>
      <c r="P131" s="155"/>
      <c r="Q131" s="155"/>
      <c r="R131" s="156"/>
      <c r="S131" s="156"/>
      <c r="T131" s="156"/>
      <c r="U131" s="156"/>
      <c r="V131" s="156"/>
      <c r="W131" s="156"/>
      <c r="X131" s="156"/>
      <c r="Y131" s="156"/>
      <c r="Z131" s="146"/>
      <c r="AA131" s="146"/>
      <c r="AB131" s="146"/>
      <c r="AC131" s="146"/>
      <c r="AD131" s="146"/>
      <c r="AE131" s="146"/>
      <c r="AF131" s="146"/>
      <c r="AG131" s="146" t="s">
        <v>271</v>
      </c>
      <c r="AH131" s="146">
        <v>0</v>
      </c>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row>
    <row r="132" spans="1:60" ht="20.399999999999999" outlineLevel="1" x14ac:dyDescent="0.25">
      <c r="A132" s="175">
        <v>42</v>
      </c>
      <c r="B132" s="176" t="s">
        <v>473</v>
      </c>
      <c r="C132" s="185" t="s">
        <v>474</v>
      </c>
      <c r="D132" s="177" t="s">
        <v>178</v>
      </c>
      <c r="E132" s="178">
        <v>1</v>
      </c>
      <c r="F132" s="179"/>
      <c r="G132" s="180">
        <f>ROUND(E132*F132,2)</f>
        <v>0</v>
      </c>
      <c r="H132" s="179"/>
      <c r="I132" s="180">
        <f>ROUND(E132*H132,2)</f>
        <v>0</v>
      </c>
      <c r="J132" s="179"/>
      <c r="K132" s="180">
        <f>ROUND(E132*J132,2)</f>
        <v>0</v>
      </c>
      <c r="L132" s="180">
        <v>21</v>
      </c>
      <c r="M132" s="180">
        <f>G132*(1+L132/100)</f>
        <v>0</v>
      </c>
      <c r="N132" s="178">
        <v>0</v>
      </c>
      <c r="O132" s="178">
        <f>ROUND(E132*N132,2)</f>
        <v>0</v>
      </c>
      <c r="P132" s="178">
        <v>0</v>
      </c>
      <c r="Q132" s="178">
        <f>ROUND(E132*P132,2)</f>
        <v>0</v>
      </c>
      <c r="R132" s="180"/>
      <c r="S132" s="180" t="s">
        <v>179</v>
      </c>
      <c r="T132" s="181" t="s">
        <v>180</v>
      </c>
      <c r="U132" s="156">
        <v>0</v>
      </c>
      <c r="V132" s="156">
        <f>ROUND(E132*U132,2)</f>
        <v>0</v>
      </c>
      <c r="W132" s="156"/>
      <c r="X132" s="156" t="s">
        <v>253</v>
      </c>
      <c r="Y132" s="156" t="s">
        <v>182</v>
      </c>
      <c r="Z132" s="146"/>
      <c r="AA132" s="146"/>
      <c r="AB132" s="146"/>
      <c r="AC132" s="146"/>
      <c r="AD132" s="146"/>
      <c r="AE132" s="146"/>
      <c r="AF132" s="146"/>
      <c r="AG132" s="146" t="s">
        <v>254</v>
      </c>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ht="20.399999999999999" outlineLevel="1" x14ac:dyDescent="0.25">
      <c r="A133" s="168">
        <v>43</v>
      </c>
      <c r="B133" s="169" t="s">
        <v>475</v>
      </c>
      <c r="C133" s="184" t="s">
        <v>476</v>
      </c>
      <c r="D133" s="170" t="s">
        <v>283</v>
      </c>
      <c r="E133" s="171">
        <v>6</v>
      </c>
      <c r="F133" s="172"/>
      <c r="G133" s="173">
        <f>ROUND(E133*F133,2)</f>
        <v>0</v>
      </c>
      <c r="H133" s="172"/>
      <c r="I133" s="173">
        <f>ROUND(E133*H133,2)</f>
        <v>0</v>
      </c>
      <c r="J133" s="172"/>
      <c r="K133" s="173">
        <f>ROUND(E133*J133,2)</f>
        <v>0</v>
      </c>
      <c r="L133" s="173">
        <v>21</v>
      </c>
      <c r="M133" s="173">
        <f>G133*(1+L133/100)</f>
        <v>0</v>
      </c>
      <c r="N133" s="171">
        <v>4.8000000000000001E-4</v>
      </c>
      <c r="O133" s="171">
        <f>ROUND(E133*N133,2)</f>
        <v>0</v>
      </c>
      <c r="P133" s="171">
        <v>0</v>
      </c>
      <c r="Q133" s="171">
        <f>ROUND(E133*P133,2)</f>
        <v>0</v>
      </c>
      <c r="R133" s="173" t="s">
        <v>477</v>
      </c>
      <c r="S133" s="173" t="s">
        <v>266</v>
      </c>
      <c r="T133" s="174" t="s">
        <v>266</v>
      </c>
      <c r="U133" s="156">
        <v>0</v>
      </c>
      <c r="V133" s="156">
        <f>ROUND(E133*U133,2)</f>
        <v>0</v>
      </c>
      <c r="W133" s="156"/>
      <c r="X133" s="156" t="s">
        <v>478</v>
      </c>
      <c r="Y133" s="156" t="s">
        <v>182</v>
      </c>
      <c r="Z133" s="146"/>
      <c r="AA133" s="146"/>
      <c r="AB133" s="146"/>
      <c r="AC133" s="146"/>
      <c r="AD133" s="146"/>
      <c r="AE133" s="146"/>
      <c r="AF133" s="146"/>
      <c r="AG133" s="146" t="s">
        <v>479</v>
      </c>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row>
    <row r="134" spans="1:60" ht="21" outlineLevel="2" x14ac:dyDescent="0.25">
      <c r="A134" s="153"/>
      <c r="B134" s="154"/>
      <c r="C134" s="513" t="s">
        <v>432</v>
      </c>
      <c r="D134" s="514"/>
      <c r="E134" s="514"/>
      <c r="F134" s="514"/>
      <c r="G134" s="514"/>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185</v>
      </c>
      <c r="AH134" s="146"/>
      <c r="AI134" s="146"/>
      <c r="AJ134" s="146"/>
      <c r="AK134" s="146"/>
      <c r="AL134" s="146"/>
      <c r="AM134" s="146"/>
      <c r="AN134" s="146"/>
      <c r="AO134" s="146"/>
      <c r="AP134" s="146"/>
      <c r="AQ134" s="146"/>
      <c r="AR134" s="146"/>
      <c r="AS134" s="146"/>
      <c r="AT134" s="146"/>
      <c r="AU134" s="146"/>
      <c r="AV134" s="146"/>
      <c r="AW134" s="146"/>
      <c r="AX134" s="146"/>
      <c r="AY134" s="146"/>
      <c r="AZ134" s="146"/>
      <c r="BA134" s="182" t="str">
        <f>C134</f>
        <v>Položka obsahuje štěrkopískové lože a obsyp v průměrném celkovém množství do 0,15 m3/m a montáž flexibilních trubek. Položka je určena pro práce v otevřeném výkopu.</v>
      </c>
      <c r="BB134" s="146"/>
      <c r="BC134" s="146"/>
      <c r="BD134" s="146"/>
      <c r="BE134" s="146"/>
      <c r="BF134" s="146"/>
      <c r="BG134" s="146"/>
      <c r="BH134" s="146"/>
    </row>
    <row r="135" spans="1:60" x14ac:dyDescent="0.25">
      <c r="A135" s="161" t="s">
        <v>174</v>
      </c>
      <c r="B135" s="162" t="s">
        <v>95</v>
      </c>
      <c r="C135" s="183" t="s">
        <v>96</v>
      </c>
      <c r="D135" s="163"/>
      <c r="E135" s="164"/>
      <c r="F135" s="165"/>
      <c r="G135" s="165">
        <f>SUMIF(AG136:AG143,"&lt;&gt;NOR",G136:G143)</f>
        <v>0</v>
      </c>
      <c r="H135" s="165"/>
      <c r="I135" s="165">
        <f>SUM(I136:I143)</f>
        <v>0</v>
      </c>
      <c r="J135" s="165"/>
      <c r="K135" s="165">
        <f>SUM(K136:K143)</f>
        <v>0</v>
      </c>
      <c r="L135" s="165"/>
      <c r="M135" s="165">
        <f>SUM(M136:M143)</f>
        <v>0</v>
      </c>
      <c r="N135" s="164"/>
      <c r="O135" s="164">
        <f>SUM(O136:O143)</f>
        <v>2.98</v>
      </c>
      <c r="P135" s="164"/>
      <c r="Q135" s="164">
        <f>SUM(Q136:Q143)</f>
        <v>0</v>
      </c>
      <c r="R135" s="165"/>
      <c r="S135" s="165"/>
      <c r="T135" s="166"/>
      <c r="U135" s="160"/>
      <c r="V135" s="160">
        <f>SUM(V136:V143)</f>
        <v>3.18</v>
      </c>
      <c r="W135" s="160"/>
      <c r="X135" s="160"/>
      <c r="Y135" s="160"/>
      <c r="AG135" t="s">
        <v>175</v>
      </c>
    </row>
    <row r="136" spans="1:60" outlineLevel="1" x14ac:dyDescent="0.25">
      <c r="A136" s="168">
        <v>44</v>
      </c>
      <c r="B136" s="169" t="s">
        <v>480</v>
      </c>
      <c r="C136" s="184" t="s">
        <v>481</v>
      </c>
      <c r="D136" s="170" t="s">
        <v>343</v>
      </c>
      <c r="E136" s="171">
        <v>0.89212000000000002</v>
      </c>
      <c r="F136" s="172"/>
      <c r="G136" s="173">
        <f>ROUND(E136*F136,2)</f>
        <v>0</v>
      </c>
      <c r="H136" s="172"/>
      <c r="I136" s="173">
        <f>ROUND(E136*H136,2)</f>
        <v>0</v>
      </c>
      <c r="J136" s="172"/>
      <c r="K136" s="173">
        <f>ROUND(E136*J136,2)</f>
        <v>0</v>
      </c>
      <c r="L136" s="173">
        <v>21</v>
      </c>
      <c r="M136" s="173">
        <f>G136*(1+L136/100)</f>
        <v>0</v>
      </c>
      <c r="N136" s="171">
        <v>2.52542</v>
      </c>
      <c r="O136" s="171">
        <f>ROUND(E136*N136,2)</f>
        <v>2.25</v>
      </c>
      <c r="P136" s="171">
        <v>0</v>
      </c>
      <c r="Q136" s="171">
        <f>ROUND(E136*P136,2)</f>
        <v>0</v>
      </c>
      <c r="R136" s="173" t="s">
        <v>466</v>
      </c>
      <c r="S136" s="173" t="s">
        <v>266</v>
      </c>
      <c r="T136" s="174" t="s">
        <v>266</v>
      </c>
      <c r="U136" s="156">
        <v>3.57</v>
      </c>
      <c r="V136" s="156">
        <f>ROUND(E136*U136,2)</f>
        <v>3.18</v>
      </c>
      <c r="W136" s="156"/>
      <c r="X136" s="156" t="s">
        <v>253</v>
      </c>
      <c r="Y136" s="156" t="s">
        <v>182</v>
      </c>
      <c r="Z136" s="146"/>
      <c r="AA136" s="146"/>
      <c r="AB136" s="146"/>
      <c r="AC136" s="146"/>
      <c r="AD136" s="146"/>
      <c r="AE136" s="146"/>
      <c r="AF136" s="146"/>
      <c r="AG136" s="146" t="s">
        <v>254</v>
      </c>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row>
    <row r="137" spans="1:60" outlineLevel="2" x14ac:dyDescent="0.25">
      <c r="A137" s="153"/>
      <c r="B137" s="154"/>
      <c r="C137" s="524" t="s">
        <v>482</v>
      </c>
      <c r="D137" s="525"/>
      <c r="E137" s="525"/>
      <c r="F137" s="525"/>
      <c r="G137" s="525"/>
      <c r="H137" s="156"/>
      <c r="I137" s="156"/>
      <c r="J137" s="156"/>
      <c r="K137" s="156"/>
      <c r="L137" s="156"/>
      <c r="M137" s="156"/>
      <c r="N137" s="155"/>
      <c r="O137" s="155"/>
      <c r="P137" s="155"/>
      <c r="Q137" s="155"/>
      <c r="R137" s="156"/>
      <c r="S137" s="156"/>
      <c r="T137" s="156"/>
      <c r="U137" s="156"/>
      <c r="V137" s="156"/>
      <c r="W137" s="156"/>
      <c r="X137" s="156"/>
      <c r="Y137" s="156"/>
      <c r="Z137" s="146"/>
      <c r="AA137" s="146"/>
      <c r="AB137" s="146"/>
      <c r="AC137" s="146"/>
      <c r="AD137" s="146"/>
      <c r="AE137" s="146"/>
      <c r="AF137" s="146"/>
      <c r="AG137" s="146" t="s">
        <v>275</v>
      </c>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row>
    <row r="138" spans="1:60" outlineLevel="2" x14ac:dyDescent="0.25">
      <c r="A138" s="153"/>
      <c r="B138" s="154"/>
      <c r="C138" s="191" t="s">
        <v>483</v>
      </c>
      <c r="D138" s="189"/>
      <c r="E138" s="190">
        <v>0.89212000000000002</v>
      </c>
      <c r="F138" s="156"/>
      <c r="G138" s="156"/>
      <c r="H138" s="156"/>
      <c r="I138" s="156"/>
      <c r="J138" s="156"/>
      <c r="K138" s="156"/>
      <c r="L138" s="156"/>
      <c r="M138" s="156"/>
      <c r="N138" s="155"/>
      <c r="O138" s="155"/>
      <c r="P138" s="155"/>
      <c r="Q138" s="155"/>
      <c r="R138" s="156"/>
      <c r="S138" s="156"/>
      <c r="T138" s="156"/>
      <c r="U138" s="156"/>
      <c r="V138" s="156"/>
      <c r="W138" s="156"/>
      <c r="X138" s="156"/>
      <c r="Y138" s="156"/>
      <c r="Z138" s="146"/>
      <c r="AA138" s="146"/>
      <c r="AB138" s="146"/>
      <c r="AC138" s="146"/>
      <c r="AD138" s="146"/>
      <c r="AE138" s="146"/>
      <c r="AF138" s="146"/>
      <c r="AG138" s="146" t="s">
        <v>271</v>
      </c>
      <c r="AH138" s="146">
        <v>0</v>
      </c>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outlineLevel="1" x14ac:dyDescent="0.25">
      <c r="A139" s="168">
        <v>45</v>
      </c>
      <c r="B139" s="169" t="s">
        <v>484</v>
      </c>
      <c r="C139" s="184" t="s">
        <v>485</v>
      </c>
      <c r="D139" s="170" t="s">
        <v>343</v>
      </c>
      <c r="E139" s="171">
        <v>0.24199999999999999</v>
      </c>
      <c r="F139" s="172"/>
      <c r="G139" s="173">
        <f>ROUND(E139*F139,2)</f>
        <v>0</v>
      </c>
      <c r="H139" s="172"/>
      <c r="I139" s="173">
        <f>ROUND(E139*H139,2)</f>
        <v>0</v>
      </c>
      <c r="J139" s="172"/>
      <c r="K139" s="173">
        <f>ROUND(E139*J139,2)</f>
        <v>0</v>
      </c>
      <c r="L139" s="173">
        <v>21</v>
      </c>
      <c r="M139" s="173">
        <f>G139*(1+L139/100)</f>
        <v>0</v>
      </c>
      <c r="N139" s="171">
        <v>3.0200100000000001</v>
      </c>
      <c r="O139" s="171">
        <f>ROUND(E139*N139,2)</f>
        <v>0.73</v>
      </c>
      <c r="P139" s="171">
        <v>0</v>
      </c>
      <c r="Q139" s="171">
        <f>ROUND(E139*P139,2)</f>
        <v>0</v>
      </c>
      <c r="R139" s="173" t="s">
        <v>424</v>
      </c>
      <c r="S139" s="173" t="s">
        <v>266</v>
      </c>
      <c r="T139" s="174" t="s">
        <v>266</v>
      </c>
      <c r="U139" s="156">
        <v>0</v>
      </c>
      <c r="V139" s="156">
        <f>ROUND(E139*U139,2)</f>
        <v>0</v>
      </c>
      <c r="W139" s="156"/>
      <c r="X139" s="156" t="s">
        <v>258</v>
      </c>
      <c r="Y139" s="156" t="s">
        <v>182</v>
      </c>
      <c r="Z139" s="146"/>
      <c r="AA139" s="146"/>
      <c r="AB139" s="146"/>
      <c r="AC139" s="146"/>
      <c r="AD139" s="146"/>
      <c r="AE139" s="146"/>
      <c r="AF139" s="146"/>
      <c r="AG139" s="146" t="s">
        <v>259</v>
      </c>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row>
    <row r="140" spans="1:60" outlineLevel="2" x14ac:dyDescent="0.25">
      <c r="A140" s="153"/>
      <c r="B140" s="154"/>
      <c r="C140" s="524" t="s">
        <v>486</v>
      </c>
      <c r="D140" s="525"/>
      <c r="E140" s="525"/>
      <c r="F140" s="525"/>
      <c r="G140" s="525"/>
      <c r="H140" s="156"/>
      <c r="I140" s="156"/>
      <c r="J140" s="156"/>
      <c r="K140" s="156"/>
      <c r="L140" s="156"/>
      <c r="M140" s="156"/>
      <c r="N140" s="155"/>
      <c r="O140" s="155"/>
      <c r="P140" s="155"/>
      <c r="Q140" s="155"/>
      <c r="R140" s="156"/>
      <c r="S140" s="156"/>
      <c r="T140" s="156"/>
      <c r="U140" s="156"/>
      <c r="V140" s="156"/>
      <c r="W140" s="156"/>
      <c r="X140" s="156"/>
      <c r="Y140" s="156"/>
      <c r="Z140" s="146"/>
      <c r="AA140" s="146"/>
      <c r="AB140" s="146"/>
      <c r="AC140" s="146"/>
      <c r="AD140" s="146"/>
      <c r="AE140" s="146"/>
      <c r="AF140" s="146"/>
      <c r="AG140" s="146" t="s">
        <v>275</v>
      </c>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outlineLevel="2" x14ac:dyDescent="0.25">
      <c r="A141" s="153"/>
      <c r="B141" s="154"/>
      <c r="C141" s="515" t="s">
        <v>487</v>
      </c>
      <c r="D141" s="516"/>
      <c r="E141" s="516"/>
      <c r="F141" s="516"/>
      <c r="G141" s="516"/>
      <c r="H141" s="156"/>
      <c r="I141" s="156"/>
      <c r="J141" s="156"/>
      <c r="K141" s="156"/>
      <c r="L141" s="156"/>
      <c r="M141" s="156"/>
      <c r="N141" s="155"/>
      <c r="O141" s="155"/>
      <c r="P141" s="155"/>
      <c r="Q141" s="155"/>
      <c r="R141" s="156"/>
      <c r="S141" s="156"/>
      <c r="T141" s="156"/>
      <c r="U141" s="156"/>
      <c r="V141" s="156"/>
      <c r="W141" s="156"/>
      <c r="X141" s="156"/>
      <c r="Y141" s="156"/>
      <c r="Z141" s="146"/>
      <c r="AA141" s="146"/>
      <c r="AB141" s="146"/>
      <c r="AC141" s="146"/>
      <c r="AD141" s="146"/>
      <c r="AE141" s="146"/>
      <c r="AF141" s="146"/>
      <c r="AG141" s="146" t="s">
        <v>185</v>
      </c>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row>
    <row r="142" spans="1:60" outlineLevel="3" x14ac:dyDescent="0.25">
      <c r="A142" s="153"/>
      <c r="B142" s="154"/>
      <c r="C142" s="515" t="s">
        <v>488</v>
      </c>
      <c r="D142" s="516"/>
      <c r="E142" s="516"/>
      <c r="F142" s="516"/>
      <c r="G142" s="516"/>
      <c r="H142" s="156"/>
      <c r="I142" s="156"/>
      <c r="J142" s="156"/>
      <c r="K142" s="156"/>
      <c r="L142" s="156"/>
      <c r="M142" s="156"/>
      <c r="N142" s="155"/>
      <c r="O142" s="155"/>
      <c r="P142" s="155"/>
      <c r="Q142" s="155"/>
      <c r="R142" s="156"/>
      <c r="S142" s="156"/>
      <c r="T142" s="156"/>
      <c r="U142" s="156"/>
      <c r="V142" s="156"/>
      <c r="W142" s="156"/>
      <c r="X142" s="156"/>
      <c r="Y142" s="156"/>
      <c r="Z142" s="146"/>
      <c r="AA142" s="146"/>
      <c r="AB142" s="146"/>
      <c r="AC142" s="146"/>
      <c r="AD142" s="146"/>
      <c r="AE142" s="146"/>
      <c r="AF142" s="146"/>
      <c r="AG142" s="146" t="s">
        <v>185</v>
      </c>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row>
    <row r="143" spans="1:60" outlineLevel="2" x14ac:dyDescent="0.25">
      <c r="A143" s="153"/>
      <c r="B143" s="154"/>
      <c r="C143" s="191" t="s">
        <v>489</v>
      </c>
      <c r="D143" s="189"/>
      <c r="E143" s="190">
        <v>0.24199999999999999</v>
      </c>
      <c r="F143" s="156"/>
      <c r="G143" s="156"/>
      <c r="H143" s="156"/>
      <c r="I143" s="156"/>
      <c r="J143" s="156"/>
      <c r="K143" s="156"/>
      <c r="L143" s="156"/>
      <c r="M143" s="156"/>
      <c r="N143" s="155"/>
      <c r="O143" s="155"/>
      <c r="P143" s="155"/>
      <c r="Q143" s="155"/>
      <c r="R143" s="156"/>
      <c r="S143" s="156"/>
      <c r="T143" s="156"/>
      <c r="U143" s="156"/>
      <c r="V143" s="156"/>
      <c r="W143" s="156"/>
      <c r="X143" s="156"/>
      <c r="Y143" s="156"/>
      <c r="Z143" s="146"/>
      <c r="AA143" s="146"/>
      <c r="AB143" s="146"/>
      <c r="AC143" s="146"/>
      <c r="AD143" s="146"/>
      <c r="AE143" s="146"/>
      <c r="AF143" s="146"/>
      <c r="AG143" s="146" t="s">
        <v>271</v>
      </c>
      <c r="AH143" s="146">
        <v>0</v>
      </c>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row>
    <row r="144" spans="1:60" x14ac:dyDescent="0.25">
      <c r="A144" s="161" t="s">
        <v>174</v>
      </c>
      <c r="B144" s="162" t="s">
        <v>97</v>
      </c>
      <c r="C144" s="183" t="s">
        <v>98</v>
      </c>
      <c r="D144" s="163"/>
      <c r="E144" s="164"/>
      <c r="F144" s="165"/>
      <c r="G144" s="165">
        <f>SUMIF(AG145:AG159,"&lt;&gt;NOR",G145:G159)</f>
        <v>0</v>
      </c>
      <c r="H144" s="165"/>
      <c r="I144" s="165">
        <f>SUM(I145:I159)</f>
        <v>0</v>
      </c>
      <c r="J144" s="165"/>
      <c r="K144" s="165">
        <f>SUM(K145:K159)</f>
        <v>0</v>
      </c>
      <c r="L144" s="165"/>
      <c r="M144" s="165">
        <f>SUM(M145:M159)</f>
        <v>0</v>
      </c>
      <c r="N144" s="164"/>
      <c r="O144" s="164">
        <f>SUM(O145:O159)</f>
        <v>44.77</v>
      </c>
      <c r="P144" s="164"/>
      <c r="Q144" s="164">
        <f>SUM(Q145:Q159)</f>
        <v>0</v>
      </c>
      <c r="R144" s="165"/>
      <c r="S144" s="165"/>
      <c r="T144" s="166"/>
      <c r="U144" s="160"/>
      <c r="V144" s="160">
        <f>SUM(V145:V159)</f>
        <v>8.9</v>
      </c>
      <c r="W144" s="160"/>
      <c r="X144" s="160"/>
      <c r="Y144" s="160"/>
      <c r="AG144" t="s">
        <v>175</v>
      </c>
    </row>
    <row r="145" spans="1:60" ht="20.399999999999999" outlineLevel="1" x14ac:dyDescent="0.25">
      <c r="A145" s="168">
        <v>46</v>
      </c>
      <c r="B145" s="169" t="s">
        <v>490</v>
      </c>
      <c r="C145" s="184" t="s">
        <v>491</v>
      </c>
      <c r="D145" s="170" t="s">
        <v>264</v>
      </c>
      <c r="E145" s="171">
        <v>50</v>
      </c>
      <c r="F145" s="172"/>
      <c r="G145" s="173">
        <f>ROUND(E145*F145,2)</f>
        <v>0</v>
      </c>
      <c r="H145" s="172"/>
      <c r="I145" s="173">
        <f>ROUND(E145*H145,2)</f>
        <v>0</v>
      </c>
      <c r="J145" s="172"/>
      <c r="K145" s="173">
        <f>ROUND(E145*J145,2)</f>
        <v>0</v>
      </c>
      <c r="L145" s="173">
        <v>21</v>
      </c>
      <c r="M145" s="173">
        <f>G145*(1+L145/100)</f>
        <v>0</v>
      </c>
      <c r="N145" s="171">
        <v>0.34499999999999997</v>
      </c>
      <c r="O145" s="171">
        <f>ROUND(E145*N145,2)</f>
        <v>17.25</v>
      </c>
      <c r="P145" s="171">
        <v>0</v>
      </c>
      <c r="Q145" s="171">
        <f>ROUND(E145*P145,2)</f>
        <v>0</v>
      </c>
      <c r="R145" s="173" t="s">
        <v>327</v>
      </c>
      <c r="S145" s="173" t="s">
        <v>266</v>
      </c>
      <c r="T145" s="174" t="s">
        <v>266</v>
      </c>
      <c r="U145" s="156">
        <v>0.03</v>
      </c>
      <c r="V145" s="156">
        <f>ROUND(E145*U145,2)</f>
        <v>1.5</v>
      </c>
      <c r="W145" s="156"/>
      <c r="X145" s="156" t="s">
        <v>253</v>
      </c>
      <c r="Y145" s="156" t="s">
        <v>182</v>
      </c>
      <c r="Z145" s="146"/>
      <c r="AA145" s="146"/>
      <c r="AB145" s="146"/>
      <c r="AC145" s="146"/>
      <c r="AD145" s="146"/>
      <c r="AE145" s="146"/>
      <c r="AF145" s="146"/>
      <c r="AG145" s="146" t="s">
        <v>254</v>
      </c>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row>
    <row r="146" spans="1:60" outlineLevel="2" x14ac:dyDescent="0.25">
      <c r="A146" s="153"/>
      <c r="B146" s="154"/>
      <c r="C146" s="513" t="s">
        <v>492</v>
      </c>
      <c r="D146" s="514"/>
      <c r="E146" s="514"/>
      <c r="F146" s="514"/>
      <c r="G146" s="514"/>
      <c r="H146" s="156"/>
      <c r="I146" s="156"/>
      <c r="J146" s="156"/>
      <c r="K146" s="156"/>
      <c r="L146" s="156"/>
      <c r="M146" s="156"/>
      <c r="N146" s="155"/>
      <c r="O146" s="155"/>
      <c r="P146" s="155"/>
      <c r="Q146" s="155"/>
      <c r="R146" s="156"/>
      <c r="S146" s="156"/>
      <c r="T146" s="156"/>
      <c r="U146" s="156"/>
      <c r="V146" s="156"/>
      <c r="W146" s="156"/>
      <c r="X146" s="156"/>
      <c r="Y146" s="156"/>
      <c r="Z146" s="146"/>
      <c r="AA146" s="146"/>
      <c r="AB146" s="146"/>
      <c r="AC146" s="146"/>
      <c r="AD146" s="146"/>
      <c r="AE146" s="146"/>
      <c r="AF146" s="146"/>
      <c r="AG146" s="146" t="s">
        <v>185</v>
      </c>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row>
    <row r="147" spans="1:60" outlineLevel="2" x14ac:dyDescent="0.25">
      <c r="A147" s="153"/>
      <c r="B147" s="154"/>
      <c r="C147" s="191" t="s">
        <v>493</v>
      </c>
      <c r="D147" s="189"/>
      <c r="E147" s="190">
        <v>50</v>
      </c>
      <c r="F147" s="156"/>
      <c r="G147" s="156"/>
      <c r="H147" s="156"/>
      <c r="I147" s="156"/>
      <c r="J147" s="156"/>
      <c r="K147" s="156"/>
      <c r="L147" s="156"/>
      <c r="M147" s="156"/>
      <c r="N147" s="155"/>
      <c r="O147" s="155"/>
      <c r="P147" s="155"/>
      <c r="Q147" s="155"/>
      <c r="R147" s="156"/>
      <c r="S147" s="156"/>
      <c r="T147" s="156"/>
      <c r="U147" s="156"/>
      <c r="V147" s="156"/>
      <c r="W147" s="156"/>
      <c r="X147" s="156"/>
      <c r="Y147" s="156"/>
      <c r="Z147" s="146"/>
      <c r="AA147" s="146"/>
      <c r="AB147" s="146"/>
      <c r="AC147" s="146"/>
      <c r="AD147" s="146"/>
      <c r="AE147" s="146"/>
      <c r="AF147" s="146"/>
      <c r="AG147" s="146" t="s">
        <v>271</v>
      </c>
      <c r="AH147" s="146">
        <v>0</v>
      </c>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row>
    <row r="148" spans="1:60" ht="20.399999999999999" outlineLevel="1" x14ac:dyDescent="0.25">
      <c r="A148" s="168">
        <v>47</v>
      </c>
      <c r="B148" s="169" t="s">
        <v>494</v>
      </c>
      <c r="C148" s="184" t="s">
        <v>495</v>
      </c>
      <c r="D148" s="170" t="s">
        <v>264</v>
      </c>
      <c r="E148" s="171">
        <v>25</v>
      </c>
      <c r="F148" s="172"/>
      <c r="G148" s="173">
        <f>ROUND(E148*F148,2)</f>
        <v>0</v>
      </c>
      <c r="H148" s="172"/>
      <c r="I148" s="173">
        <f>ROUND(E148*H148,2)</f>
        <v>0</v>
      </c>
      <c r="J148" s="172"/>
      <c r="K148" s="173">
        <f>ROUND(E148*J148,2)</f>
        <v>0</v>
      </c>
      <c r="L148" s="173">
        <v>21</v>
      </c>
      <c r="M148" s="173">
        <f>G148*(1+L148/100)</f>
        <v>0</v>
      </c>
      <c r="N148" s="171">
        <v>0.57499999999999996</v>
      </c>
      <c r="O148" s="171">
        <f>ROUND(E148*N148,2)</f>
        <v>14.38</v>
      </c>
      <c r="P148" s="171">
        <v>0</v>
      </c>
      <c r="Q148" s="171">
        <f>ROUND(E148*P148,2)</f>
        <v>0</v>
      </c>
      <c r="R148" s="173" t="s">
        <v>327</v>
      </c>
      <c r="S148" s="173" t="s">
        <v>266</v>
      </c>
      <c r="T148" s="174" t="s">
        <v>266</v>
      </c>
      <c r="U148" s="156">
        <v>0.03</v>
      </c>
      <c r="V148" s="156">
        <f>ROUND(E148*U148,2)</f>
        <v>0.75</v>
      </c>
      <c r="W148" s="156"/>
      <c r="X148" s="156" t="s">
        <v>253</v>
      </c>
      <c r="Y148" s="156" t="s">
        <v>182</v>
      </c>
      <c r="Z148" s="146"/>
      <c r="AA148" s="146"/>
      <c r="AB148" s="146"/>
      <c r="AC148" s="146"/>
      <c r="AD148" s="146"/>
      <c r="AE148" s="146"/>
      <c r="AF148" s="146"/>
      <c r="AG148" s="146" t="s">
        <v>254</v>
      </c>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row>
    <row r="149" spans="1:60" outlineLevel="2" x14ac:dyDescent="0.25">
      <c r="A149" s="153"/>
      <c r="B149" s="154"/>
      <c r="C149" s="191" t="s">
        <v>496</v>
      </c>
      <c r="D149" s="189"/>
      <c r="E149" s="190">
        <v>25</v>
      </c>
      <c r="F149" s="156"/>
      <c r="G149" s="156"/>
      <c r="H149" s="156"/>
      <c r="I149" s="156"/>
      <c r="J149" s="156"/>
      <c r="K149" s="156"/>
      <c r="L149" s="156"/>
      <c r="M149" s="156"/>
      <c r="N149" s="155"/>
      <c r="O149" s="155"/>
      <c r="P149" s="155"/>
      <c r="Q149" s="155"/>
      <c r="R149" s="156"/>
      <c r="S149" s="156"/>
      <c r="T149" s="156"/>
      <c r="U149" s="156"/>
      <c r="V149" s="156"/>
      <c r="W149" s="156"/>
      <c r="X149" s="156"/>
      <c r="Y149" s="156"/>
      <c r="Z149" s="146"/>
      <c r="AA149" s="146"/>
      <c r="AB149" s="146"/>
      <c r="AC149" s="146"/>
      <c r="AD149" s="146"/>
      <c r="AE149" s="146"/>
      <c r="AF149" s="146"/>
      <c r="AG149" s="146" t="s">
        <v>271</v>
      </c>
      <c r="AH149" s="146">
        <v>0</v>
      </c>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row>
    <row r="150" spans="1:60" ht="20.399999999999999" outlineLevel="1" x14ac:dyDescent="0.25">
      <c r="A150" s="168">
        <v>48</v>
      </c>
      <c r="B150" s="169" t="s">
        <v>497</v>
      </c>
      <c r="C150" s="184" t="s">
        <v>498</v>
      </c>
      <c r="D150" s="170" t="s">
        <v>264</v>
      </c>
      <c r="E150" s="171">
        <v>25</v>
      </c>
      <c r="F150" s="172"/>
      <c r="G150" s="173">
        <f>ROUND(E150*F150,2)</f>
        <v>0</v>
      </c>
      <c r="H150" s="172"/>
      <c r="I150" s="173">
        <f>ROUND(E150*H150,2)</f>
        <v>0</v>
      </c>
      <c r="J150" s="172"/>
      <c r="K150" s="173">
        <f>ROUND(E150*J150,2)</f>
        <v>0</v>
      </c>
      <c r="L150" s="173">
        <v>21</v>
      </c>
      <c r="M150" s="173">
        <f>G150*(1+L150/100)</f>
        <v>0</v>
      </c>
      <c r="N150" s="171">
        <v>0.23737</v>
      </c>
      <c r="O150" s="171">
        <f>ROUND(E150*N150,2)</f>
        <v>5.93</v>
      </c>
      <c r="P150" s="171">
        <v>0</v>
      </c>
      <c r="Q150" s="171">
        <f>ROUND(E150*P150,2)</f>
        <v>0</v>
      </c>
      <c r="R150" s="173" t="s">
        <v>327</v>
      </c>
      <c r="S150" s="173" t="s">
        <v>266</v>
      </c>
      <c r="T150" s="174" t="s">
        <v>266</v>
      </c>
      <c r="U150" s="156">
        <v>0.08</v>
      </c>
      <c r="V150" s="156">
        <f>ROUND(E150*U150,2)</f>
        <v>2</v>
      </c>
      <c r="W150" s="156"/>
      <c r="X150" s="156" t="s">
        <v>253</v>
      </c>
      <c r="Y150" s="156" t="s">
        <v>182</v>
      </c>
      <c r="Z150" s="146"/>
      <c r="AA150" s="146"/>
      <c r="AB150" s="146"/>
      <c r="AC150" s="146"/>
      <c r="AD150" s="146"/>
      <c r="AE150" s="146"/>
      <c r="AF150" s="146"/>
      <c r="AG150" s="146" t="s">
        <v>254</v>
      </c>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row>
    <row r="151" spans="1:60" outlineLevel="2" x14ac:dyDescent="0.25">
      <c r="A151" s="153"/>
      <c r="B151" s="154"/>
      <c r="C151" s="524" t="s">
        <v>499</v>
      </c>
      <c r="D151" s="525"/>
      <c r="E151" s="525"/>
      <c r="F151" s="525"/>
      <c r="G151" s="525"/>
      <c r="H151" s="156"/>
      <c r="I151" s="156"/>
      <c r="J151" s="156"/>
      <c r="K151" s="156"/>
      <c r="L151" s="156"/>
      <c r="M151" s="156"/>
      <c r="N151" s="155"/>
      <c r="O151" s="155"/>
      <c r="P151" s="155"/>
      <c r="Q151" s="155"/>
      <c r="R151" s="156"/>
      <c r="S151" s="156"/>
      <c r="T151" s="156"/>
      <c r="U151" s="156"/>
      <c r="V151" s="156"/>
      <c r="W151" s="156"/>
      <c r="X151" s="156"/>
      <c r="Y151" s="156"/>
      <c r="Z151" s="146"/>
      <c r="AA151" s="146"/>
      <c r="AB151" s="146"/>
      <c r="AC151" s="146"/>
      <c r="AD151" s="146"/>
      <c r="AE151" s="146"/>
      <c r="AF151" s="146"/>
      <c r="AG151" s="146" t="s">
        <v>275</v>
      </c>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row>
    <row r="152" spans="1:60" outlineLevel="2" x14ac:dyDescent="0.25">
      <c r="A152" s="153"/>
      <c r="B152" s="154"/>
      <c r="C152" s="191" t="s">
        <v>500</v>
      </c>
      <c r="D152" s="189"/>
      <c r="E152" s="190">
        <v>25</v>
      </c>
      <c r="F152" s="156"/>
      <c r="G152" s="156"/>
      <c r="H152" s="156"/>
      <c r="I152" s="156"/>
      <c r="J152" s="156"/>
      <c r="K152" s="156"/>
      <c r="L152" s="156"/>
      <c r="M152" s="156"/>
      <c r="N152" s="155"/>
      <c r="O152" s="155"/>
      <c r="P152" s="155"/>
      <c r="Q152" s="155"/>
      <c r="R152" s="156"/>
      <c r="S152" s="156"/>
      <c r="T152" s="156"/>
      <c r="U152" s="156"/>
      <c r="V152" s="156"/>
      <c r="W152" s="156"/>
      <c r="X152" s="156"/>
      <c r="Y152" s="156"/>
      <c r="Z152" s="146"/>
      <c r="AA152" s="146"/>
      <c r="AB152" s="146"/>
      <c r="AC152" s="146"/>
      <c r="AD152" s="146"/>
      <c r="AE152" s="146"/>
      <c r="AF152" s="146"/>
      <c r="AG152" s="146" t="s">
        <v>271</v>
      </c>
      <c r="AH152" s="146">
        <v>0</v>
      </c>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row>
    <row r="153" spans="1:60" outlineLevel="1" x14ac:dyDescent="0.25">
      <c r="A153" s="168">
        <v>49</v>
      </c>
      <c r="B153" s="169" t="s">
        <v>501</v>
      </c>
      <c r="C153" s="184" t="s">
        <v>502</v>
      </c>
      <c r="D153" s="170" t="s">
        <v>264</v>
      </c>
      <c r="E153" s="171">
        <v>50</v>
      </c>
      <c r="F153" s="172"/>
      <c r="G153" s="173">
        <f>ROUND(E153*F153,2)</f>
        <v>0</v>
      </c>
      <c r="H153" s="172"/>
      <c r="I153" s="173">
        <f>ROUND(E153*H153,2)</f>
        <v>0</v>
      </c>
      <c r="J153" s="172"/>
      <c r="K153" s="173">
        <f>ROUND(E153*J153,2)</f>
        <v>0</v>
      </c>
      <c r="L153" s="173">
        <v>21</v>
      </c>
      <c r="M153" s="173">
        <f>G153*(1+L153/100)</f>
        <v>0</v>
      </c>
      <c r="N153" s="171">
        <v>4.0000000000000002E-4</v>
      </c>
      <c r="O153" s="171">
        <f>ROUND(E153*N153,2)</f>
        <v>0.02</v>
      </c>
      <c r="P153" s="171">
        <v>0</v>
      </c>
      <c r="Q153" s="171">
        <f>ROUND(E153*P153,2)</f>
        <v>0</v>
      </c>
      <c r="R153" s="173" t="s">
        <v>327</v>
      </c>
      <c r="S153" s="173" t="s">
        <v>266</v>
      </c>
      <c r="T153" s="174" t="s">
        <v>266</v>
      </c>
      <c r="U153" s="156">
        <v>2E-3</v>
      </c>
      <c r="V153" s="156">
        <f>ROUND(E153*U153,2)</f>
        <v>0.1</v>
      </c>
      <c r="W153" s="156"/>
      <c r="X153" s="156" t="s">
        <v>253</v>
      </c>
      <c r="Y153" s="156" t="s">
        <v>182</v>
      </c>
      <c r="Z153" s="146"/>
      <c r="AA153" s="146"/>
      <c r="AB153" s="146"/>
      <c r="AC153" s="146"/>
      <c r="AD153" s="146"/>
      <c r="AE153" s="146"/>
      <c r="AF153" s="146"/>
      <c r="AG153" s="146" t="s">
        <v>254</v>
      </c>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row>
    <row r="154" spans="1:60" outlineLevel="2" x14ac:dyDescent="0.25">
      <c r="A154" s="153"/>
      <c r="B154" s="154"/>
      <c r="C154" s="524" t="s">
        <v>503</v>
      </c>
      <c r="D154" s="525"/>
      <c r="E154" s="525"/>
      <c r="F154" s="525"/>
      <c r="G154" s="525"/>
      <c r="H154" s="156"/>
      <c r="I154" s="156"/>
      <c r="J154" s="156"/>
      <c r="K154" s="156"/>
      <c r="L154" s="156"/>
      <c r="M154" s="156"/>
      <c r="N154" s="155"/>
      <c r="O154" s="155"/>
      <c r="P154" s="155"/>
      <c r="Q154" s="155"/>
      <c r="R154" s="156"/>
      <c r="S154" s="156"/>
      <c r="T154" s="156"/>
      <c r="U154" s="156"/>
      <c r="V154" s="156"/>
      <c r="W154" s="156"/>
      <c r="X154" s="156"/>
      <c r="Y154" s="156"/>
      <c r="Z154" s="146"/>
      <c r="AA154" s="146"/>
      <c r="AB154" s="146"/>
      <c r="AC154" s="146"/>
      <c r="AD154" s="146"/>
      <c r="AE154" s="146"/>
      <c r="AF154" s="146"/>
      <c r="AG154" s="146" t="s">
        <v>275</v>
      </c>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row>
    <row r="155" spans="1:60" outlineLevel="2" x14ac:dyDescent="0.25">
      <c r="A155" s="153"/>
      <c r="B155" s="154"/>
      <c r="C155" s="191" t="s">
        <v>504</v>
      </c>
      <c r="D155" s="189"/>
      <c r="E155" s="190">
        <v>50</v>
      </c>
      <c r="F155" s="156"/>
      <c r="G155" s="156"/>
      <c r="H155" s="156"/>
      <c r="I155" s="156"/>
      <c r="J155" s="156"/>
      <c r="K155" s="156"/>
      <c r="L155" s="156"/>
      <c r="M155" s="156"/>
      <c r="N155" s="155"/>
      <c r="O155" s="155"/>
      <c r="P155" s="155"/>
      <c r="Q155" s="155"/>
      <c r="R155" s="156"/>
      <c r="S155" s="156"/>
      <c r="T155" s="156"/>
      <c r="U155" s="156"/>
      <c r="V155" s="156"/>
      <c r="W155" s="156"/>
      <c r="X155" s="156"/>
      <c r="Y155" s="156"/>
      <c r="Z155" s="146"/>
      <c r="AA155" s="146"/>
      <c r="AB155" s="146"/>
      <c r="AC155" s="146"/>
      <c r="AD155" s="146"/>
      <c r="AE155" s="146"/>
      <c r="AF155" s="146"/>
      <c r="AG155" s="146" t="s">
        <v>271</v>
      </c>
      <c r="AH155" s="146">
        <v>0</v>
      </c>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row>
    <row r="156" spans="1:60" ht="20.399999999999999" outlineLevel="1" x14ac:dyDescent="0.25">
      <c r="A156" s="175">
        <v>50</v>
      </c>
      <c r="B156" s="176" t="s">
        <v>505</v>
      </c>
      <c r="C156" s="185" t="s">
        <v>506</v>
      </c>
      <c r="D156" s="177" t="s">
        <v>264</v>
      </c>
      <c r="E156" s="178">
        <v>25</v>
      </c>
      <c r="F156" s="179"/>
      <c r="G156" s="180">
        <f>ROUND(E156*F156,2)</f>
        <v>0</v>
      </c>
      <c r="H156" s="179"/>
      <c r="I156" s="180">
        <f>ROUND(E156*H156,2)</f>
        <v>0</v>
      </c>
      <c r="J156" s="179"/>
      <c r="K156" s="180">
        <f>ROUND(E156*J156,2)</f>
        <v>0</v>
      </c>
      <c r="L156" s="180">
        <v>21</v>
      </c>
      <c r="M156" s="180">
        <f>G156*(1+L156/100)</f>
        <v>0</v>
      </c>
      <c r="N156" s="178">
        <v>0.10373</v>
      </c>
      <c r="O156" s="178">
        <f>ROUND(E156*N156,2)</f>
        <v>2.59</v>
      </c>
      <c r="P156" s="178">
        <v>0</v>
      </c>
      <c r="Q156" s="178">
        <f>ROUND(E156*P156,2)</f>
        <v>0</v>
      </c>
      <c r="R156" s="180" t="s">
        <v>327</v>
      </c>
      <c r="S156" s="180" t="s">
        <v>266</v>
      </c>
      <c r="T156" s="181" t="s">
        <v>266</v>
      </c>
      <c r="U156" s="156">
        <v>0.06</v>
      </c>
      <c r="V156" s="156">
        <f>ROUND(E156*U156,2)</f>
        <v>1.5</v>
      </c>
      <c r="W156" s="156"/>
      <c r="X156" s="156" t="s">
        <v>253</v>
      </c>
      <c r="Y156" s="156" t="s">
        <v>182</v>
      </c>
      <c r="Z156" s="146"/>
      <c r="AA156" s="146"/>
      <c r="AB156" s="146"/>
      <c r="AC156" s="146"/>
      <c r="AD156" s="146"/>
      <c r="AE156" s="146"/>
      <c r="AF156" s="146"/>
      <c r="AG156" s="146" t="s">
        <v>254</v>
      </c>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row>
    <row r="157" spans="1:60" ht="20.399999999999999" outlineLevel="1" x14ac:dyDescent="0.25">
      <c r="A157" s="175">
        <v>51</v>
      </c>
      <c r="B157" s="176" t="s">
        <v>507</v>
      </c>
      <c r="C157" s="185" t="s">
        <v>508</v>
      </c>
      <c r="D157" s="177" t="s">
        <v>264</v>
      </c>
      <c r="E157" s="178">
        <v>25</v>
      </c>
      <c r="F157" s="179"/>
      <c r="G157" s="180">
        <f>ROUND(E157*F157,2)</f>
        <v>0</v>
      </c>
      <c r="H157" s="179"/>
      <c r="I157" s="180">
        <f>ROUND(E157*H157,2)</f>
        <v>0</v>
      </c>
      <c r="J157" s="179"/>
      <c r="K157" s="180">
        <f>ROUND(E157*J157,2)</f>
        <v>0</v>
      </c>
      <c r="L157" s="180">
        <v>21</v>
      </c>
      <c r="M157" s="180">
        <f>G157*(1+L157/100)</f>
        <v>0</v>
      </c>
      <c r="N157" s="178">
        <v>0.18151999999999999</v>
      </c>
      <c r="O157" s="178">
        <f>ROUND(E157*N157,2)</f>
        <v>4.54</v>
      </c>
      <c r="P157" s="178">
        <v>0</v>
      </c>
      <c r="Q157" s="178">
        <f>ROUND(E157*P157,2)</f>
        <v>0</v>
      </c>
      <c r="R157" s="180" t="s">
        <v>327</v>
      </c>
      <c r="S157" s="180" t="s">
        <v>266</v>
      </c>
      <c r="T157" s="181" t="s">
        <v>266</v>
      </c>
      <c r="U157" s="156">
        <v>8.7999999999999995E-2</v>
      </c>
      <c r="V157" s="156">
        <f>ROUND(E157*U157,2)</f>
        <v>2.2000000000000002</v>
      </c>
      <c r="W157" s="156"/>
      <c r="X157" s="156" t="s">
        <v>253</v>
      </c>
      <c r="Y157" s="156" t="s">
        <v>182</v>
      </c>
      <c r="Z157" s="146"/>
      <c r="AA157" s="146"/>
      <c r="AB157" s="146"/>
      <c r="AC157" s="146"/>
      <c r="AD157" s="146"/>
      <c r="AE157" s="146"/>
      <c r="AF157" s="146"/>
      <c r="AG157" s="146" t="s">
        <v>254</v>
      </c>
      <c r="AH157" s="146"/>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row>
    <row r="158" spans="1:60" outlineLevel="1" x14ac:dyDescent="0.25">
      <c r="A158" s="168">
        <v>52</v>
      </c>
      <c r="B158" s="169" t="s">
        <v>509</v>
      </c>
      <c r="C158" s="184" t="s">
        <v>510</v>
      </c>
      <c r="D158" s="170" t="s">
        <v>283</v>
      </c>
      <c r="E158" s="171">
        <v>17</v>
      </c>
      <c r="F158" s="172"/>
      <c r="G158" s="173">
        <f>ROUND(E158*F158,2)</f>
        <v>0</v>
      </c>
      <c r="H158" s="172"/>
      <c r="I158" s="173">
        <f>ROUND(E158*H158,2)</f>
        <v>0</v>
      </c>
      <c r="J158" s="172"/>
      <c r="K158" s="173">
        <f>ROUND(E158*J158,2)</f>
        <v>0</v>
      </c>
      <c r="L158" s="173">
        <v>21</v>
      </c>
      <c r="M158" s="173">
        <f>G158*(1+L158/100)</f>
        <v>0</v>
      </c>
      <c r="N158" s="171">
        <v>3.5999999999999999E-3</v>
      </c>
      <c r="O158" s="171">
        <f>ROUND(E158*N158,2)</f>
        <v>0.06</v>
      </c>
      <c r="P158" s="171">
        <v>0</v>
      </c>
      <c r="Q158" s="171">
        <f>ROUND(E158*P158,2)</f>
        <v>0</v>
      </c>
      <c r="R158" s="173"/>
      <c r="S158" s="173" t="s">
        <v>179</v>
      </c>
      <c r="T158" s="174" t="s">
        <v>180</v>
      </c>
      <c r="U158" s="156">
        <v>0.05</v>
      </c>
      <c r="V158" s="156">
        <f>ROUND(E158*U158,2)</f>
        <v>0.85</v>
      </c>
      <c r="W158" s="156"/>
      <c r="X158" s="156" t="s">
        <v>253</v>
      </c>
      <c r="Y158" s="156" t="s">
        <v>182</v>
      </c>
      <c r="Z158" s="146"/>
      <c r="AA158" s="146"/>
      <c r="AB158" s="146"/>
      <c r="AC158" s="146"/>
      <c r="AD158" s="146"/>
      <c r="AE158" s="146"/>
      <c r="AF158" s="146"/>
      <c r="AG158" s="146" t="s">
        <v>254</v>
      </c>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row>
    <row r="159" spans="1:60" outlineLevel="2" x14ac:dyDescent="0.25">
      <c r="A159" s="153"/>
      <c r="B159" s="154"/>
      <c r="C159" s="513" t="s">
        <v>511</v>
      </c>
      <c r="D159" s="514"/>
      <c r="E159" s="514"/>
      <c r="F159" s="514"/>
      <c r="G159" s="514"/>
      <c r="H159" s="156"/>
      <c r="I159" s="156"/>
      <c r="J159" s="156"/>
      <c r="K159" s="156"/>
      <c r="L159" s="156"/>
      <c r="M159" s="156"/>
      <c r="N159" s="155"/>
      <c r="O159" s="155"/>
      <c r="P159" s="155"/>
      <c r="Q159" s="155"/>
      <c r="R159" s="156"/>
      <c r="S159" s="156"/>
      <c r="T159" s="156"/>
      <c r="U159" s="156"/>
      <c r="V159" s="156"/>
      <c r="W159" s="156"/>
      <c r="X159" s="156"/>
      <c r="Y159" s="156"/>
      <c r="Z159" s="146"/>
      <c r="AA159" s="146"/>
      <c r="AB159" s="146"/>
      <c r="AC159" s="146"/>
      <c r="AD159" s="146"/>
      <c r="AE159" s="146"/>
      <c r="AF159" s="146"/>
      <c r="AG159" s="146" t="s">
        <v>185</v>
      </c>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row>
    <row r="160" spans="1:60" x14ac:dyDescent="0.25">
      <c r="A160" s="161" t="s">
        <v>174</v>
      </c>
      <c r="B160" s="162" t="s">
        <v>101</v>
      </c>
      <c r="C160" s="183" t="s">
        <v>102</v>
      </c>
      <c r="D160" s="163"/>
      <c r="E160" s="164"/>
      <c r="F160" s="165"/>
      <c r="G160" s="165">
        <f>SUMIF(AG161:AG164,"&lt;&gt;NOR",G161:G164)</f>
        <v>0</v>
      </c>
      <c r="H160" s="165"/>
      <c r="I160" s="165">
        <f>SUM(I161:I164)</f>
        <v>0</v>
      </c>
      <c r="J160" s="165"/>
      <c r="K160" s="165">
        <f>SUM(K161:K164)</f>
        <v>0</v>
      </c>
      <c r="L160" s="165"/>
      <c r="M160" s="165">
        <f>SUM(M161:M164)</f>
        <v>0</v>
      </c>
      <c r="N160" s="164"/>
      <c r="O160" s="164">
        <f>SUM(O161:O164)</f>
        <v>0.01</v>
      </c>
      <c r="P160" s="164"/>
      <c r="Q160" s="164">
        <f>SUM(Q161:Q164)</f>
        <v>0</v>
      </c>
      <c r="R160" s="165"/>
      <c r="S160" s="165"/>
      <c r="T160" s="166"/>
      <c r="U160" s="160"/>
      <c r="V160" s="160">
        <f>SUM(V161:V164)</f>
        <v>4.1399999999999997</v>
      </c>
      <c r="W160" s="160"/>
      <c r="X160" s="160"/>
      <c r="Y160" s="160"/>
      <c r="AG160" t="s">
        <v>175</v>
      </c>
    </row>
    <row r="161" spans="1:60" ht="20.399999999999999" outlineLevel="1" x14ac:dyDescent="0.25">
      <c r="A161" s="168">
        <v>53</v>
      </c>
      <c r="B161" s="169" t="s">
        <v>272</v>
      </c>
      <c r="C161" s="184" t="s">
        <v>273</v>
      </c>
      <c r="D161" s="170" t="s">
        <v>264</v>
      </c>
      <c r="E161" s="171">
        <v>18</v>
      </c>
      <c r="F161" s="172"/>
      <c r="G161" s="173">
        <f>ROUND(E161*F161,2)</f>
        <v>0</v>
      </c>
      <c r="H161" s="172"/>
      <c r="I161" s="173">
        <f>ROUND(E161*H161,2)</f>
        <v>0</v>
      </c>
      <c r="J161" s="172"/>
      <c r="K161" s="173">
        <f>ROUND(E161*J161,2)</f>
        <v>0</v>
      </c>
      <c r="L161" s="173">
        <v>21</v>
      </c>
      <c r="M161" s="173">
        <f>G161*(1+L161/100)</f>
        <v>0</v>
      </c>
      <c r="N161" s="171">
        <v>7.6000000000000004E-4</v>
      </c>
      <c r="O161" s="171">
        <f>ROUND(E161*N161,2)</f>
        <v>0.01</v>
      </c>
      <c r="P161" s="171">
        <v>0</v>
      </c>
      <c r="Q161" s="171">
        <f>ROUND(E161*P161,2)</f>
        <v>0</v>
      </c>
      <c r="R161" s="173" t="s">
        <v>265</v>
      </c>
      <c r="S161" s="173" t="s">
        <v>266</v>
      </c>
      <c r="T161" s="174" t="s">
        <v>266</v>
      </c>
      <c r="U161" s="156">
        <v>0.23</v>
      </c>
      <c r="V161" s="156">
        <f>ROUND(E161*U161,2)</f>
        <v>4.1399999999999997</v>
      </c>
      <c r="W161" s="156"/>
      <c r="X161" s="156" t="s">
        <v>253</v>
      </c>
      <c r="Y161" s="156" t="s">
        <v>182</v>
      </c>
      <c r="Z161" s="146"/>
      <c r="AA161" s="146"/>
      <c r="AB161" s="146"/>
      <c r="AC161" s="146"/>
      <c r="AD161" s="146"/>
      <c r="AE161" s="146"/>
      <c r="AF161" s="146"/>
      <c r="AG161" s="146" t="s">
        <v>267</v>
      </c>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row>
    <row r="162" spans="1:60" outlineLevel="2" x14ac:dyDescent="0.25">
      <c r="A162" s="153"/>
      <c r="B162" s="154"/>
      <c r="C162" s="524" t="s">
        <v>274</v>
      </c>
      <c r="D162" s="525"/>
      <c r="E162" s="525"/>
      <c r="F162" s="525"/>
      <c r="G162" s="525"/>
      <c r="H162" s="156"/>
      <c r="I162" s="156"/>
      <c r="J162" s="156"/>
      <c r="K162" s="156"/>
      <c r="L162" s="156"/>
      <c r="M162" s="156"/>
      <c r="N162" s="155"/>
      <c r="O162" s="155"/>
      <c r="P162" s="155"/>
      <c r="Q162" s="155"/>
      <c r="R162" s="156"/>
      <c r="S162" s="156"/>
      <c r="T162" s="156"/>
      <c r="U162" s="156"/>
      <c r="V162" s="156"/>
      <c r="W162" s="156"/>
      <c r="X162" s="156"/>
      <c r="Y162" s="156"/>
      <c r="Z162" s="146"/>
      <c r="AA162" s="146"/>
      <c r="AB162" s="146"/>
      <c r="AC162" s="146"/>
      <c r="AD162" s="146"/>
      <c r="AE162" s="146"/>
      <c r="AF162" s="146"/>
      <c r="AG162" s="146" t="s">
        <v>275</v>
      </c>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row>
    <row r="163" spans="1:60" outlineLevel="2" x14ac:dyDescent="0.25">
      <c r="A163" s="153"/>
      <c r="B163" s="154"/>
      <c r="C163" s="515" t="s">
        <v>274</v>
      </c>
      <c r="D163" s="516"/>
      <c r="E163" s="516"/>
      <c r="F163" s="516"/>
      <c r="G163" s="516"/>
      <c r="H163" s="156"/>
      <c r="I163" s="156"/>
      <c r="J163" s="156"/>
      <c r="K163" s="156"/>
      <c r="L163" s="156"/>
      <c r="M163" s="156"/>
      <c r="N163" s="155"/>
      <c r="O163" s="155"/>
      <c r="P163" s="155"/>
      <c r="Q163" s="155"/>
      <c r="R163" s="156"/>
      <c r="S163" s="156"/>
      <c r="T163" s="156"/>
      <c r="U163" s="156"/>
      <c r="V163" s="156"/>
      <c r="W163" s="156"/>
      <c r="X163" s="156"/>
      <c r="Y163" s="156"/>
      <c r="Z163" s="146"/>
      <c r="AA163" s="146"/>
      <c r="AB163" s="146"/>
      <c r="AC163" s="146"/>
      <c r="AD163" s="146"/>
      <c r="AE163" s="146"/>
      <c r="AF163" s="146"/>
      <c r="AG163" s="146" t="s">
        <v>185</v>
      </c>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row>
    <row r="164" spans="1:60" outlineLevel="3" x14ac:dyDescent="0.25">
      <c r="A164" s="153"/>
      <c r="B164" s="154"/>
      <c r="C164" s="515" t="s">
        <v>276</v>
      </c>
      <c r="D164" s="516"/>
      <c r="E164" s="516"/>
      <c r="F164" s="516"/>
      <c r="G164" s="516"/>
      <c r="H164" s="156"/>
      <c r="I164" s="156"/>
      <c r="J164" s="156"/>
      <c r="K164" s="156"/>
      <c r="L164" s="156"/>
      <c r="M164" s="156"/>
      <c r="N164" s="155"/>
      <c r="O164" s="155"/>
      <c r="P164" s="155"/>
      <c r="Q164" s="155"/>
      <c r="R164" s="156"/>
      <c r="S164" s="156"/>
      <c r="T164" s="156"/>
      <c r="U164" s="156"/>
      <c r="V164" s="156"/>
      <c r="W164" s="156"/>
      <c r="X164" s="156"/>
      <c r="Y164" s="156"/>
      <c r="Z164" s="146"/>
      <c r="AA164" s="146"/>
      <c r="AB164" s="146"/>
      <c r="AC164" s="146"/>
      <c r="AD164" s="146"/>
      <c r="AE164" s="146"/>
      <c r="AF164" s="146"/>
      <c r="AG164" s="146" t="s">
        <v>185</v>
      </c>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row>
    <row r="165" spans="1:60" x14ac:dyDescent="0.25">
      <c r="A165" s="161" t="s">
        <v>174</v>
      </c>
      <c r="B165" s="162" t="s">
        <v>107</v>
      </c>
      <c r="C165" s="183" t="s">
        <v>108</v>
      </c>
      <c r="D165" s="163"/>
      <c r="E165" s="164"/>
      <c r="F165" s="165"/>
      <c r="G165" s="165">
        <f>SUMIF(AG166:AG178,"&lt;&gt;NOR",G166:G178)</f>
        <v>0</v>
      </c>
      <c r="H165" s="165"/>
      <c r="I165" s="165">
        <f>SUM(I166:I178)</f>
        <v>0</v>
      </c>
      <c r="J165" s="165"/>
      <c r="K165" s="165">
        <f>SUM(K166:K178)</f>
        <v>0</v>
      </c>
      <c r="L165" s="165"/>
      <c r="M165" s="165">
        <f>SUM(M166:M178)</f>
        <v>0</v>
      </c>
      <c r="N165" s="164"/>
      <c r="O165" s="164">
        <f>SUM(O166:O178)</f>
        <v>1.1200000000000001</v>
      </c>
      <c r="P165" s="164"/>
      <c r="Q165" s="164">
        <f>SUM(Q166:Q178)</f>
        <v>0</v>
      </c>
      <c r="R165" s="165"/>
      <c r="S165" s="165"/>
      <c r="T165" s="166"/>
      <c r="U165" s="160"/>
      <c r="V165" s="160">
        <f>SUM(V166:V178)</f>
        <v>3.92</v>
      </c>
      <c r="W165" s="160"/>
      <c r="X165" s="160"/>
      <c r="Y165" s="160"/>
      <c r="AG165" t="s">
        <v>175</v>
      </c>
    </row>
    <row r="166" spans="1:60" ht="20.399999999999999" outlineLevel="1" x14ac:dyDescent="0.25">
      <c r="A166" s="175">
        <v>54</v>
      </c>
      <c r="B166" s="176" t="s">
        <v>512</v>
      </c>
      <c r="C166" s="185" t="s">
        <v>513</v>
      </c>
      <c r="D166" s="177" t="s">
        <v>257</v>
      </c>
      <c r="E166" s="178">
        <v>2</v>
      </c>
      <c r="F166" s="179"/>
      <c r="G166" s="180">
        <f>ROUND(E166*F166,2)</f>
        <v>0</v>
      </c>
      <c r="H166" s="179"/>
      <c r="I166" s="180">
        <f>ROUND(E166*H166,2)</f>
        <v>0</v>
      </c>
      <c r="J166" s="179"/>
      <c r="K166" s="180">
        <f>ROUND(E166*J166,2)</f>
        <v>0</v>
      </c>
      <c r="L166" s="180">
        <v>21</v>
      </c>
      <c r="M166" s="180">
        <f>G166*(1+L166/100)</f>
        <v>0</v>
      </c>
      <c r="N166" s="178">
        <v>0.16102</v>
      </c>
      <c r="O166" s="178">
        <f>ROUND(E166*N166,2)</f>
        <v>0.32</v>
      </c>
      <c r="P166" s="178">
        <v>0</v>
      </c>
      <c r="Q166" s="178">
        <f>ROUND(E166*P166,2)</f>
        <v>0</v>
      </c>
      <c r="R166" s="180" t="s">
        <v>430</v>
      </c>
      <c r="S166" s="180" t="s">
        <v>266</v>
      </c>
      <c r="T166" s="181" t="s">
        <v>266</v>
      </c>
      <c r="U166" s="156">
        <v>1.69</v>
      </c>
      <c r="V166" s="156">
        <f>ROUND(E166*U166,2)</f>
        <v>3.38</v>
      </c>
      <c r="W166" s="156"/>
      <c r="X166" s="156" t="s">
        <v>253</v>
      </c>
      <c r="Y166" s="156" t="s">
        <v>182</v>
      </c>
      <c r="Z166" s="146"/>
      <c r="AA166" s="146"/>
      <c r="AB166" s="146"/>
      <c r="AC166" s="146"/>
      <c r="AD166" s="146"/>
      <c r="AE166" s="146"/>
      <c r="AF166" s="146"/>
      <c r="AG166" s="146" t="s">
        <v>254</v>
      </c>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row>
    <row r="167" spans="1:60" outlineLevel="1" x14ac:dyDescent="0.25">
      <c r="A167" s="168">
        <v>55</v>
      </c>
      <c r="B167" s="169" t="s">
        <v>514</v>
      </c>
      <c r="C167" s="184" t="s">
        <v>515</v>
      </c>
      <c r="D167" s="170" t="s">
        <v>283</v>
      </c>
      <c r="E167" s="171">
        <v>6</v>
      </c>
      <c r="F167" s="172"/>
      <c r="G167" s="173">
        <f>ROUND(E167*F167,2)</f>
        <v>0</v>
      </c>
      <c r="H167" s="172"/>
      <c r="I167" s="173">
        <f>ROUND(E167*H167,2)</f>
        <v>0</v>
      </c>
      <c r="J167" s="172"/>
      <c r="K167" s="173">
        <f>ROUND(E167*J167,2)</f>
        <v>0</v>
      </c>
      <c r="L167" s="173">
        <v>21</v>
      </c>
      <c r="M167" s="173">
        <f>G167*(1+L167/100)</f>
        <v>0</v>
      </c>
      <c r="N167" s="171">
        <v>0</v>
      </c>
      <c r="O167" s="171">
        <f>ROUND(E167*N167,2)</f>
        <v>0</v>
      </c>
      <c r="P167" s="171">
        <v>0</v>
      </c>
      <c r="Q167" s="171">
        <f>ROUND(E167*P167,2)</f>
        <v>0</v>
      </c>
      <c r="R167" s="173" t="s">
        <v>430</v>
      </c>
      <c r="S167" s="173" t="s">
        <v>266</v>
      </c>
      <c r="T167" s="174" t="s">
        <v>266</v>
      </c>
      <c r="U167" s="156">
        <v>0.03</v>
      </c>
      <c r="V167" s="156">
        <f>ROUND(E167*U167,2)</f>
        <v>0.18</v>
      </c>
      <c r="W167" s="156"/>
      <c r="X167" s="156" t="s">
        <v>253</v>
      </c>
      <c r="Y167" s="156" t="s">
        <v>182</v>
      </c>
      <c r="Z167" s="146"/>
      <c r="AA167" s="146"/>
      <c r="AB167" s="146"/>
      <c r="AC167" s="146"/>
      <c r="AD167" s="146"/>
      <c r="AE167" s="146"/>
      <c r="AF167" s="146"/>
      <c r="AG167" s="146" t="s">
        <v>254</v>
      </c>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row>
    <row r="168" spans="1:60" outlineLevel="2" x14ac:dyDescent="0.25">
      <c r="A168" s="153"/>
      <c r="B168" s="154"/>
      <c r="C168" s="191" t="s">
        <v>516</v>
      </c>
      <c r="D168" s="189"/>
      <c r="E168" s="190">
        <v>6</v>
      </c>
      <c r="F168" s="156"/>
      <c r="G168" s="156"/>
      <c r="H168" s="156"/>
      <c r="I168" s="156"/>
      <c r="J168" s="156"/>
      <c r="K168" s="156"/>
      <c r="L168" s="156"/>
      <c r="M168" s="156"/>
      <c r="N168" s="155"/>
      <c r="O168" s="155"/>
      <c r="P168" s="155"/>
      <c r="Q168" s="155"/>
      <c r="R168" s="156"/>
      <c r="S168" s="156"/>
      <c r="T168" s="156"/>
      <c r="U168" s="156"/>
      <c r="V168" s="156"/>
      <c r="W168" s="156"/>
      <c r="X168" s="156"/>
      <c r="Y168" s="156"/>
      <c r="Z168" s="146"/>
      <c r="AA168" s="146"/>
      <c r="AB168" s="146"/>
      <c r="AC168" s="146"/>
      <c r="AD168" s="146"/>
      <c r="AE168" s="146"/>
      <c r="AF168" s="146"/>
      <c r="AG168" s="146" t="s">
        <v>271</v>
      </c>
      <c r="AH168" s="146">
        <v>0</v>
      </c>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row>
    <row r="169" spans="1:60" outlineLevel="1" x14ac:dyDescent="0.25">
      <c r="A169" s="168">
        <v>56</v>
      </c>
      <c r="B169" s="169" t="s">
        <v>517</v>
      </c>
      <c r="C169" s="184" t="s">
        <v>518</v>
      </c>
      <c r="D169" s="170" t="s">
        <v>283</v>
      </c>
      <c r="E169" s="171">
        <v>12</v>
      </c>
      <c r="F169" s="172"/>
      <c r="G169" s="173">
        <f>ROUND(E169*F169,2)</f>
        <v>0</v>
      </c>
      <c r="H169" s="172"/>
      <c r="I169" s="173">
        <f>ROUND(E169*H169,2)</f>
        <v>0</v>
      </c>
      <c r="J169" s="172"/>
      <c r="K169" s="173">
        <f>ROUND(E169*J169,2)</f>
        <v>0</v>
      </c>
      <c r="L169" s="173">
        <v>21</v>
      </c>
      <c r="M169" s="173">
        <f>G169*(1+L169/100)</f>
        <v>0</v>
      </c>
      <c r="N169" s="171">
        <v>0</v>
      </c>
      <c r="O169" s="171">
        <f>ROUND(E169*N169,2)</f>
        <v>0</v>
      </c>
      <c r="P169" s="171">
        <v>0</v>
      </c>
      <c r="Q169" s="171">
        <f>ROUND(E169*P169,2)</f>
        <v>0</v>
      </c>
      <c r="R169" s="173" t="s">
        <v>430</v>
      </c>
      <c r="S169" s="173" t="s">
        <v>266</v>
      </c>
      <c r="T169" s="174" t="s">
        <v>266</v>
      </c>
      <c r="U169" s="156">
        <v>0.03</v>
      </c>
      <c r="V169" s="156">
        <f>ROUND(E169*U169,2)</f>
        <v>0.36</v>
      </c>
      <c r="W169" s="156"/>
      <c r="X169" s="156" t="s">
        <v>253</v>
      </c>
      <c r="Y169" s="156" t="s">
        <v>182</v>
      </c>
      <c r="Z169" s="146"/>
      <c r="AA169" s="146"/>
      <c r="AB169" s="146"/>
      <c r="AC169" s="146"/>
      <c r="AD169" s="146"/>
      <c r="AE169" s="146"/>
      <c r="AF169" s="146"/>
      <c r="AG169" s="146" t="s">
        <v>254</v>
      </c>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row>
    <row r="170" spans="1:60" outlineLevel="2" x14ac:dyDescent="0.25">
      <c r="A170" s="153"/>
      <c r="B170" s="154"/>
      <c r="C170" s="191" t="s">
        <v>519</v>
      </c>
      <c r="D170" s="189"/>
      <c r="E170" s="190">
        <v>6</v>
      </c>
      <c r="F170" s="156"/>
      <c r="G170" s="156"/>
      <c r="H170" s="156"/>
      <c r="I170" s="156"/>
      <c r="J170" s="156"/>
      <c r="K170" s="156"/>
      <c r="L170" s="156"/>
      <c r="M170" s="156"/>
      <c r="N170" s="155"/>
      <c r="O170" s="155"/>
      <c r="P170" s="155"/>
      <c r="Q170" s="155"/>
      <c r="R170" s="156"/>
      <c r="S170" s="156"/>
      <c r="T170" s="156"/>
      <c r="U170" s="156"/>
      <c r="V170" s="156"/>
      <c r="W170" s="156"/>
      <c r="X170" s="156"/>
      <c r="Y170" s="156"/>
      <c r="Z170" s="146"/>
      <c r="AA170" s="146"/>
      <c r="AB170" s="146"/>
      <c r="AC170" s="146"/>
      <c r="AD170" s="146"/>
      <c r="AE170" s="146"/>
      <c r="AF170" s="146"/>
      <c r="AG170" s="146" t="s">
        <v>271</v>
      </c>
      <c r="AH170" s="146">
        <v>0</v>
      </c>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row>
    <row r="171" spans="1:60" outlineLevel="3" x14ac:dyDescent="0.25">
      <c r="A171" s="153"/>
      <c r="B171" s="154"/>
      <c r="C171" s="191" t="s">
        <v>520</v>
      </c>
      <c r="D171" s="189"/>
      <c r="E171" s="190">
        <v>6</v>
      </c>
      <c r="F171" s="156"/>
      <c r="G171" s="156"/>
      <c r="H171" s="156"/>
      <c r="I171" s="156"/>
      <c r="J171" s="156"/>
      <c r="K171" s="156"/>
      <c r="L171" s="156"/>
      <c r="M171" s="156"/>
      <c r="N171" s="155"/>
      <c r="O171" s="155"/>
      <c r="P171" s="155"/>
      <c r="Q171" s="155"/>
      <c r="R171" s="156"/>
      <c r="S171" s="156"/>
      <c r="T171" s="156"/>
      <c r="U171" s="156"/>
      <c r="V171" s="156"/>
      <c r="W171" s="156"/>
      <c r="X171" s="156"/>
      <c r="Y171" s="156"/>
      <c r="Z171" s="146"/>
      <c r="AA171" s="146"/>
      <c r="AB171" s="146"/>
      <c r="AC171" s="146"/>
      <c r="AD171" s="146"/>
      <c r="AE171" s="146"/>
      <c r="AF171" s="146"/>
      <c r="AG171" s="146" t="s">
        <v>271</v>
      </c>
      <c r="AH171" s="146">
        <v>0</v>
      </c>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row>
    <row r="172" spans="1:60" ht="30.6" outlineLevel="1" x14ac:dyDescent="0.25">
      <c r="A172" s="168">
        <v>57</v>
      </c>
      <c r="B172" s="169" t="s">
        <v>521</v>
      </c>
      <c r="C172" s="184" t="s">
        <v>522</v>
      </c>
      <c r="D172" s="170" t="s">
        <v>257</v>
      </c>
      <c r="E172" s="171">
        <v>1</v>
      </c>
      <c r="F172" s="172"/>
      <c r="G172" s="173">
        <f>ROUND(E172*F172,2)</f>
        <v>0</v>
      </c>
      <c r="H172" s="172"/>
      <c r="I172" s="173">
        <f>ROUND(E172*H172,2)</f>
        <v>0</v>
      </c>
      <c r="J172" s="172"/>
      <c r="K172" s="173">
        <f>ROUND(E172*J172,2)</f>
        <v>0</v>
      </c>
      <c r="L172" s="173">
        <v>21</v>
      </c>
      <c r="M172" s="173">
        <f>G172*(1+L172/100)</f>
        <v>0</v>
      </c>
      <c r="N172" s="171">
        <v>0.79886000000000001</v>
      </c>
      <c r="O172" s="171">
        <f>ROUND(E172*N172,2)</f>
        <v>0.8</v>
      </c>
      <c r="P172" s="171">
        <v>0</v>
      </c>
      <c r="Q172" s="171">
        <f>ROUND(E172*P172,2)</f>
        <v>0</v>
      </c>
      <c r="R172" s="173" t="s">
        <v>424</v>
      </c>
      <c r="S172" s="173" t="s">
        <v>266</v>
      </c>
      <c r="T172" s="174" t="s">
        <v>266</v>
      </c>
      <c r="U172" s="156">
        <v>0</v>
      </c>
      <c r="V172" s="156">
        <f>ROUND(E172*U172,2)</f>
        <v>0</v>
      </c>
      <c r="W172" s="156"/>
      <c r="X172" s="156" t="s">
        <v>258</v>
      </c>
      <c r="Y172" s="156" t="s">
        <v>182</v>
      </c>
      <c r="Z172" s="146"/>
      <c r="AA172" s="146"/>
      <c r="AB172" s="146"/>
      <c r="AC172" s="146"/>
      <c r="AD172" s="146"/>
      <c r="AE172" s="146"/>
      <c r="AF172" s="146"/>
      <c r="AG172" s="146" t="s">
        <v>259</v>
      </c>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row>
    <row r="173" spans="1:60" ht="21" outlineLevel="2" x14ac:dyDescent="0.25">
      <c r="A173" s="153"/>
      <c r="B173" s="154"/>
      <c r="C173" s="524" t="s">
        <v>523</v>
      </c>
      <c r="D173" s="525"/>
      <c r="E173" s="525"/>
      <c r="F173" s="525"/>
      <c r="G173" s="525"/>
      <c r="H173" s="156"/>
      <c r="I173" s="156"/>
      <c r="J173" s="156"/>
      <c r="K173" s="156"/>
      <c r="L173" s="156"/>
      <c r="M173" s="156"/>
      <c r="N173" s="155"/>
      <c r="O173" s="155"/>
      <c r="P173" s="155"/>
      <c r="Q173" s="155"/>
      <c r="R173" s="156"/>
      <c r="S173" s="156"/>
      <c r="T173" s="156"/>
      <c r="U173" s="156"/>
      <c r="V173" s="156"/>
      <c r="W173" s="156"/>
      <c r="X173" s="156"/>
      <c r="Y173" s="156"/>
      <c r="Z173" s="146"/>
      <c r="AA173" s="146"/>
      <c r="AB173" s="146"/>
      <c r="AC173" s="146"/>
      <c r="AD173" s="146"/>
      <c r="AE173" s="146"/>
      <c r="AF173" s="146"/>
      <c r="AG173" s="146" t="s">
        <v>275</v>
      </c>
      <c r="AH173" s="146"/>
      <c r="AI173" s="146"/>
      <c r="AJ173" s="146"/>
      <c r="AK173" s="146"/>
      <c r="AL173" s="146"/>
      <c r="AM173" s="146"/>
      <c r="AN173" s="146"/>
      <c r="AO173" s="146"/>
      <c r="AP173" s="146"/>
      <c r="AQ173" s="146"/>
      <c r="AR173" s="146"/>
      <c r="AS173" s="146"/>
      <c r="AT173" s="146"/>
      <c r="AU173" s="146"/>
      <c r="AV173" s="146"/>
      <c r="AW173" s="146"/>
      <c r="AX173" s="146"/>
      <c r="AY173" s="146"/>
      <c r="AZ173" s="146"/>
      <c r="BA173" s="182" t="str">
        <f>C173</f>
        <v>kanalizační, obložením dna betonem C 25/30 z cementu portlandského nebo struskoportlandského, podkladní prstenec z prostého betonu C -/7,5 pod poklop do výšky 10 cm, dodávka a osazení poklopu litinového kruhového včetně rámu.</v>
      </c>
      <c r="BB173" s="146"/>
      <c r="BC173" s="146"/>
      <c r="BD173" s="146"/>
      <c r="BE173" s="146"/>
      <c r="BF173" s="146"/>
      <c r="BG173" s="146"/>
      <c r="BH173" s="146"/>
    </row>
    <row r="174" spans="1:60" outlineLevel="1" x14ac:dyDescent="0.25">
      <c r="A174" s="168">
        <v>58</v>
      </c>
      <c r="B174" s="169" t="s">
        <v>524</v>
      </c>
      <c r="C174" s="184" t="s">
        <v>525</v>
      </c>
      <c r="D174" s="170" t="s">
        <v>178</v>
      </c>
      <c r="E174" s="171">
        <v>1</v>
      </c>
      <c r="F174" s="172"/>
      <c r="G174" s="173">
        <f>ROUND(E174*F174,2)</f>
        <v>0</v>
      </c>
      <c r="H174" s="172"/>
      <c r="I174" s="173">
        <f>ROUND(E174*H174,2)</f>
        <v>0</v>
      </c>
      <c r="J174" s="172"/>
      <c r="K174" s="173">
        <f>ROUND(E174*J174,2)</f>
        <v>0</v>
      </c>
      <c r="L174" s="173">
        <v>21</v>
      </c>
      <c r="M174" s="173">
        <f>G174*(1+L174/100)</f>
        <v>0</v>
      </c>
      <c r="N174" s="171">
        <v>0</v>
      </c>
      <c r="O174" s="171">
        <f>ROUND(E174*N174,2)</f>
        <v>0</v>
      </c>
      <c r="P174" s="171">
        <v>0</v>
      </c>
      <c r="Q174" s="171">
        <f>ROUND(E174*P174,2)</f>
        <v>0</v>
      </c>
      <c r="R174" s="173"/>
      <c r="S174" s="173" t="s">
        <v>179</v>
      </c>
      <c r="T174" s="174" t="s">
        <v>180</v>
      </c>
      <c r="U174" s="156">
        <v>0</v>
      </c>
      <c r="V174" s="156">
        <f>ROUND(E174*U174,2)</f>
        <v>0</v>
      </c>
      <c r="W174" s="156"/>
      <c r="X174" s="156" t="s">
        <v>258</v>
      </c>
      <c r="Y174" s="156" t="s">
        <v>182</v>
      </c>
      <c r="Z174" s="146"/>
      <c r="AA174" s="146"/>
      <c r="AB174" s="146"/>
      <c r="AC174" s="146"/>
      <c r="AD174" s="146"/>
      <c r="AE174" s="146"/>
      <c r="AF174" s="146"/>
      <c r="AG174" s="146" t="s">
        <v>259</v>
      </c>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row>
    <row r="175" spans="1:60" outlineLevel="2" x14ac:dyDescent="0.25">
      <c r="A175" s="153"/>
      <c r="B175" s="154"/>
      <c r="C175" s="513" t="s">
        <v>526</v>
      </c>
      <c r="D175" s="514"/>
      <c r="E175" s="514"/>
      <c r="F175" s="514"/>
      <c r="G175" s="514"/>
      <c r="H175" s="156"/>
      <c r="I175" s="156"/>
      <c r="J175" s="156"/>
      <c r="K175" s="156"/>
      <c r="L175" s="156"/>
      <c r="M175" s="156"/>
      <c r="N175" s="155"/>
      <c r="O175" s="155"/>
      <c r="P175" s="155"/>
      <c r="Q175" s="155"/>
      <c r="R175" s="156"/>
      <c r="S175" s="156"/>
      <c r="T175" s="156"/>
      <c r="U175" s="156"/>
      <c r="V175" s="156"/>
      <c r="W175" s="156"/>
      <c r="X175" s="156"/>
      <c r="Y175" s="156"/>
      <c r="Z175" s="146"/>
      <c r="AA175" s="146"/>
      <c r="AB175" s="146"/>
      <c r="AC175" s="146"/>
      <c r="AD175" s="146"/>
      <c r="AE175" s="146"/>
      <c r="AF175" s="146"/>
      <c r="AG175" s="146" t="s">
        <v>185</v>
      </c>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row>
    <row r="176" spans="1:60" outlineLevel="3" x14ac:dyDescent="0.25">
      <c r="A176" s="153"/>
      <c r="B176" s="154"/>
      <c r="C176" s="515" t="s">
        <v>527</v>
      </c>
      <c r="D176" s="516"/>
      <c r="E176" s="516"/>
      <c r="F176" s="516"/>
      <c r="G176" s="516"/>
      <c r="H176" s="156"/>
      <c r="I176" s="156"/>
      <c r="J176" s="156"/>
      <c r="K176" s="156"/>
      <c r="L176" s="156"/>
      <c r="M176" s="156"/>
      <c r="N176" s="155"/>
      <c r="O176" s="155"/>
      <c r="P176" s="155"/>
      <c r="Q176" s="155"/>
      <c r="R176" s="156"/>
      <c r="S176" s="156"/>
      <c r="T176" s="156"/>
      <c r="U176" s="156"/>
      <c r="V176" s="156"/>
      <c r="W176" s="156"/>
      <c r="X176" s="156"/>
      <c r="Y176" s="156"/>
      <c r="Z176" s="146"/>
      <c r="AA176" s="146"/>
      <c r="AB176" s="146"/>
      <c r="AC176" s="146"/>
      <c r="AD176" s="146"/>
      <c r="AE176" s="146"/>
      <c r="AF176" s="146"/>
      <c r="AG176" s="146" t="s">
        <v>185</v>
      </c>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row>
    <row r="177" spans="1:60" outlineLevel="3" x14ac:dyDescent="0.25">
      <c r="A177" s="153"/>
      <c r="B177" s="154"/>
      <c r="C177" s="515" t="s">
        <v>528</v>
      </c>
      <c r="D177" s="516"/>
      <c r="E177" s="516"/>
      <c r="F177" s="516"/>
      <c r="G177" s="516"/>
      <c r="H177" s="156"/>
      <c r="I177" s="156"/>
      <c r="J177" s="156"/>
      <c r="K177" s="156"/>
      <c r="L177" s="156"/>
      <c r="M177" s="156"/>
      <c r="N177" s="155"/>
      <c r="O177" s="155"/>
      <c r="P177" s="155"/>
      <c r="Q177" s="155"/>
      <c r="R177" s="156"/>
      <c r="S177" s="156"/>
      <c r="T177" s="156"/>
      <c r="U177" s="156"/>
      <c r="V177" s="156"/>
      <c r="W177" s="156"/>
      <c r="X177" s="156"/>
      <c r="Y177" s="156"/>
      <c r="Z177" s="146"/>
      <c r="AA177" s="146"/>
      <c r="AB177" s="146"/>
      <c r="AC177" s="146"/>
      <c r="AD177" s="146"/>
      <c r="AE177" s="146"/>
      <c r="AF177" s="146"/>
      <c r="AG177" s="146" t="s">
        <v>185</v>
      </c>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row>
    <row r="178" spans="1:60" outlineLevel="3" x14ac:dyDescent="0.25">
      <c r="A178" s="153"/>
      <c r="B178" s="154"/>
      <c r="C178" s="515" t="s">
        <v>529</v>
      </c>
      <c r="D178" s="516"/>
      <c r="E178" s="516"/>
      <c r="F178" s="516"/>
      <c r="G178" s="516"/>
      <c r="H178" s="156"/>
      <c r="I178" s="156"/>
      <c r="J178" s="156"/>
      <c r="K178" s="156"/>
      <c r="L178" s="156"/>
      <c r="M178" s="156"/>
      <c r="N178" s="155"/>
      <c r="O178" s="155"/>
      <c r="P178" s="155"/>
      <c r="Q178" s="155"/>
      <c r="R178" s="156"/>
      <c r="S178" s="156"/>
      <c r="T178" s="156"/>
      <c r="U178" s="156"/>
      <c r="V178" s="156"/>
      <c r="W178" s="156"/>
      <c r="X178" s="156"/>
      <c r="Y178" s="156"/>
      <c r="Z178" s="146"/>
      <c r="AA178" s="146"/>
      <c r="AB178" s="146"/>
      <c r="AC178" s="146"/>
      <c r="AD178" s="146"/>
      <c r="AE178" s="146"/>
      <c r="AF178" s="146"/>
      <c r="AG178" s="146" t="s">
        <v>185</v>
      </c>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row>
    <row r="179" spans="1:60" x14ac:dyDescent="0.25">
      <c r="A179" s="161" t="s">
        <v>174</v>
      </c>
      <c r="B179" s="162" t="s">
        <v>109</v>
      </c>
      <c r="C179" s="183" t="s">
        <v>110</v>
      </c>
      <c r="D179" s="163"/>
      <c r="E179" s="164"/>
      <c r="F179" s="165"/>
      <c r="G179" s="165">
        <f>SUMIF(AG180:AG183,"&lt;&gt;NOR",G180:G183)</f>
        <v>0</v>
      </c>
      <c r="H179" s="165"/>
      <c r="I179" s="165">
        <f>SUM(I180:I183)</f>
        <v>0</v>
      </c>
      <c r="J179" s="165"/>
      <c r="K179" s="165">
        <f>SUM(K180:K183)</f>
        <v>0</v>
      </c>
      <c r="L179" s="165"/>
      <c r="M179" s="165">
        <f>SUM(M180:M183)</f>
        <v>0</v>
      </c>
      <c r="N179" s="164"/>
      <c r="O179" s="164">
        <f>SUM(O180:O183)</f>
        <v>1.1100000000000001</v>
      </c>
      <c r="P179" s="164"/>
      <c r="Q179" s="164">
        <f>SUM(Q180:Q183)</f>
        <v>0</v>
      </c>
      <c r="R179" s="165"/>
      <c r="S179" s="165"/>
      <c r="T179" s="166"/>
      <c r="U179" s="160"/>
      <c r="V179" s="160">
        <f>SUM(V180:V183)</f>
        <v>2.2999999999999998</v>
      </c>
      <c r="W179" s="160"/>
      <c r="X179" s="160"/>
      <c r="Y179" s="160"/>
      <c r="AG179" t="s">
        <v>175</v>
      </c>
    </row>
    <row r="180" spans="1:60" ht="30.6" outlineLevel="1" x14ac:dyDescent="0.25">
      <c r="A180" s="168">
        <v>59</v>
      </c>
      <c r="B180" s="169" t="s">
        <v>530</v>
      </c>
      <c r="C180" s="184" t="s">
        <v>531</v>
      </c>
      <c r="D180" s="170" t="s">
        <v>283</v>
      </c>
      <c r="E180" s="171">
        <v>5</v>
      </c>
      <c r="F180" s="172"/>
      <c r="G180" s="173">
        <f>ROUND(E180*F180,2)</f>
        <v>0</v>
      </c>
      <c r="H180" s="172"/>
      <c r="I180" s="173">
        <f>ROUND(E180*H180,2)</f>
        <v>0</v>
      </c>
      <c r="J180" s="172"/>
      <c r="K180" s="173">
        <f>ROUND(E180*J180,2)</f>
        <v>0</v>
      </c>
      <c r="L180" s="173">
        <v>21</v>
      </c>
      <c r="M180" s="173">
        <f>G180*(1+L180/100)</f>
        <v>0</v>
      </c>
      <c r="N180" s="171">
        <v>0.22133</v>
      </c>
      <c r="O180" s="171">
        <f>ROUND(E180*N180,2)</f>
        <v>1.1100000000000001</v>
      </c>
      <c r="P180" s="171">
        <v>0</v>
      </c>
      <c r="Q180" s="171">
        <f>ROUND(E180*P180,2)</f>
        <v>0</v>
      </c>
      <c r="R180" s="173" t="s">
        <v>327</v>
      </c>
      <c r="S180" s="173" t="s">
        <v>266</v>
      </c>
      <c r="T180" s="174" t="s">
        <v>266</v>
      </c>
      <c r="U180" s="156">
        <v>0.27200000000000002</v>
      </c>
      <c r="V180" s="156">
        <f>ROUND(E180*U180,2)</f>
        <v>1.36</v>
      </c>
      <c r="W180" s="156"/>
      <c r="X180" s="156" t="s">
        <v>253</v>
      </c>
      <c r="Y180" s="156" t="s">
        <v>182</v>
      </c>
      <c r="Z180" s="146"/>
      <c r="AA180" s="146"/>
      <c r="AB180" s="146"/>
      <c r="AC180" s="146"/>
      <c r="AD180" s="146"/>
      <c r="AE180" s="146"/>
      <c r="AF180" s="146"/>
      <c r="AG180" s="146" t="s">
        <v>254</v>
      </c>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row>
    <row r="181" spans="1:60" outlineLevel="2" x14ac:dyDescent="0.25">
      <c r="A181" s="153"/>
      <c r="B181" s="154"/>
      <c r="C181" s="524" t="s">
        <v>532</v>
      </c>
      <c r="D181" s="525"/>
      <c r="E181" s="525"/>
      <c r="F181" s="525"/>
      <c r="G181" s="525"/>
      <c r="H181" s="156"/>
      <c r="I181" s="156"/>
      <c r="J181" s="156"/>
      <c r="K181" s="156"/>
      <c r="L181" s="156"/>
      <c r="M181" s="156"/>
      <c r="N181" s="155"/>
      <c r="O181" s="155"/>
      <c r="P181" s="155"/>
      <c r="Q181" s="155"/>
      <c r="R181" s="156"/>
      <c r="S181" s="156"/>
      <c r="T181" s="156"/>
      <c r="U181" s="156"/>
      <c r="V181" s="156"/>
      <c r="W181" s="156"/>
      <c r="X181" s="156"/>
      <c r="Y181" s="156"/>
      <c r="Z181" s="146"/>
      <c r="AA181" s="146"/>
      <c r="AB181" s="146"/>
      <c r="AC181" s="146"/>
      <c r="AD181" s="146"/>
      <c r="AE181" s="146"/>
      <c r="AF181" s="146"/>
      <c r="AG181" s="146" t="s">
        <v>275</v>
      </c>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row>
    <row r="182" spans="1:60" outlineLevel="1" x14ac:dyDescent="0.25">
      <c r="A182" s="168">
        <v>60</v>
      </c>
      <c r="B182" s="169" t="s">
        <v>533</v>
      </c>
      <c r="C182" s="184" t="s">
        <v>534</v>
      </c>
      <c r="D182" s="170" t="s">
        <v>283</v>
      </c>
      <c r="E182" s="171">
        <v>17</v>
      </c>
      <c r="F182" s="172"/>
      <c r="G182" s="173">
        <f>ROUND(E182*F182,2)</f>
        <v>0</v>
      </c>
      <c r="H182" s="172"/>
      <c r="I182" s="173">
        <f>ROUND(E182*H182,2)</f>
        <v>0</v>
      </c>
      <c r="J182" s="172"/>
      <c r="K182" s="173">
        <f>ROUND(E182*J182,2)</f>
        <v>0</v>
      </c>
      <c r="L182" s="173">
        <v>21</v>
      </c>
      <c r="M182" s="173">
        <f>G182*(1+L182/100)</f>
        <v>0</v>
      </c>
      <c r="N182" s="171">
        <v>0</v>
      </c>
      <c r="O182" s="171">
        <f>ROUND(E182*N182,2)</f>
        <v>0</v>
      </c>
      <c r="P182" s="171">
        <v>0</v>
      </c>
      <c r="Q182" s="171">
        <f>ROUND(E182*P182,2)</f>
        <v>0</v>
      </c>
      <c r="R182" s="173" t="s">
        <v>327</v>
      </c>
      <c r="S182" s="173" t="s">
        <v>266</v>
      </c>
      <c r="T182" s="174" t="s">
        <v>266</v>
      </c>
      <c r="U182" s="156">
        <v>5.5E-2</v>
      </c>
      <c r="V182" s="156">
        <f>ROUND(E182*U182,2)</f>
        <v>0.94</v>
      </c>
      <c r="W182" s="156"/>
      <c r="X182" s="156" t="s">
        <v>253</v>
      </c>
      <c r="Y182" s="156" t="s">
        <v>182</v>
      </c>
      <c r="Z182" s="146"/>
      <c r="AA182" s="146"/>
      <c r="AB182" s="146"/>
      <c r="AC182" s="146"/>
      <c r="AD182" s="146"/>
      <c r="AE182" s="146"/>
      <c r="AF182" s="146"/>
      <c r="AG182" s="146" t="s">
        <v>254</v>
      </c>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row>
    <row r="183" spans="1:60" outlineLevel="2" x14ac:dyDescent="0.25">
      <c r="A183" s="153"/>
      <c r="B183" s="154"/>
      <c r="C183" s="524" t="s">
        <v>535</v>
      </c>
      <c r="D183" s="525"/>
      <c r="E183" s="525"/>
      <c r="F183" s="525"/>
      <c r="G183" s="525"/>
      <c r="H183" s="156"/>
      <c r="I183" s="156"/>
      <c r="J183" s="156"/>
      <c r="K183" s="156"/>
      <c r="L183" s="156"/>
      <c r="M183" s="156"/>
      <c r="N183" s="155"/>
      <c r="O183" s="155"/>
      <c r="P183" s="155"/>
      <c r="Q183" s="155"/>
      <c r="R183" s="156"/>
      <c r="S183" s="156"/>
      <c r="T183" s="156"/>
      <c r="U183" s="156"/>
      <c r="V183" s="156"/>
      <c r="W183" s="156"/>
      <c r="X183" s="156"/>
      <c r="Y183" s="156"/>
      <c r="Z183" s="146"/>
      <c r="AA183" s="146"/>
      <c r="AB183" s="146"/>
      <c r="AC183" s="146"/>
      <c r="AD183" s="146"/>
      <c r="AE183" s="146"/>
      <c r="AF183" s="146"/>
      <c r="AG183" s="146" t="s">
        <v>275</v>
      </c>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row>
    <row r="184" spans="1:60" x14ac:dyDescent="0.25">
      <c r="A184" s="161" t="s">
        <v>174</v>
      </c>
      <c r="B184" s="162" t="s">
        <v>111</v>
      </c>
      <c r="C184" s="183" t="s">
        <v>112</v>
      </c>
      <c r="D184" s="163"/>
      <c r="E184" s="164"/>
      <c r="F184" s="165"/>
      <c r="G184" s="165">
        <f>SUMIF(AG185:AG194,"&lt;&gt;NOR",G185:G194)</f>
        <v>0</v>
      </c>
      <c r="H184" s="165"/>
      <c r="I184" s="165">
        <f>SUM(I185:I194)</f>
        <v>0</v>
      </c>
      <c r="J184" s="165"/>
      <c r="K184" s="165">
        <f>SUM(K185:K194)</f>
        <v>0</v>
      </c>
      <c r="L184" s="165"/>
      <c r="M184" s="165">
        <f>SUM(M185:M194)</f>
        <v>0</v>
      </c>
      <c r="N184" s="164"/>
      <c r="O184" s="164">
        <f>SUM(O185:O194)</f>
        <v>0</v>
      </c>
      <c r="P184" s="164"/>
      <c r="Q184" s="164">
        <f>SUM(Q185:Q194)</f>
        <v>7.2799999999999994</v>
      </c>
      <c r="R184" s="165"/>
      <c r="S184" s="165"/>
      <c r="T184" s="166"/>
      <c r="U184" s="160"/>
      <c r="V184" s="160">
        <f>SUM(V185:V194)</f>
        <v>57.830000000000005</v>
      </c>
      <c r="W184" s="160"/>
      <c r="X184" s="160"/>
      <c r="Y184" s="160"/>
      <c r="AG184" t="s">
        <v>175</v>
      </c>
    </row>
    <row r="185" spans="1:60" outlineLevel="1" x14ac:dyDescent="0.25">
      <c r="A185" s="168">
        <v>61</v>
      </c>
      <c r="B185" s="169" t="s">
        <v>536</v>
      </c>
      <c r="C185" s="184" t="s">
        <v>537</v>
      </c>
      <c r="D185" s="170" t="s">
        <v>343</v>
      </c>
      <c r="E185" s="171">
        <v>2.5</v>
      </c>
      <c r="F185" s="172"/>
      <c r="G185" s="173">
        <f>ROUND(E185*F185,2)</f>
        <v>0</v>
      </c>
      <c r="H185" s="172"/>
      <c r="I185" s="173">
        <f>ROUND(E185*H185,2)</f>
        <v>0</v>
      </c>
      <c r="J185" s="172"/>
      <c r="K185" s="173">
        <f>ROUND(E185*J185,2)</f>
        <v>0</v>
      </c>
      <c r="L185" s="173">
        <v>21</v>
      </c>
      <c r="M185" s="173">
        <f>G185*(1+L185/100)</f>
        <v>0</v>
      </c>
      <c r="N185" s="171">
        <v>0</v>
      </c>
      <c r="O185" s="171">
        <f>ROUND(E185*N185,2)</f>
        <v>0</v>
      </c>
      <c r="P185" s="171">
        <v>2.85</v>
      </c>
      <c r="Q185" s="171">
        <f>ROUND(E185*P185,2)</f>
        <v>7.13</v>
      </c>
      <c r="R185" s="173" t="s">
        <v>538</v>
      </c>
      <c r="S185" s="173" t="s">
        <v>266</v>
      </c>
      <c r="T185" s="174" t="s">
        <v>266</v>
      </c>
      <c r="U185" s="156">
        <v>17.61</v>
      </c>
      <c r="V185" s="156">
        <f>ROUND(E185*U185,2)</f>
        <v>44.03</v>
      </c>
      <c r="W185" s="156"/>
      <c r="X185" s="156" t="s">
        <v>253</v>
      </c>
      <c r="Y185" s="156" t="s">
        <v>182</v>
      </c>
      <c r="Z185" s="146"/>
      <c r="AA185" s="146"/>
      <c r="AB185" s="146"/>
      <c r="AC185" s="146"/>
      <c r="AD185" s="146"/>
      <c r="AE185" s="146"/>
      <c r="AF185" s="146"/>
      <c r="AG185" s="146" t="s">
        <v>254</v>
      </c>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row>
    <row r="186" spans="1:60" outlineLevel="2" x14ac:dyDescent="0.25">
      <c r="A186" s="153"/>
      <c r="B186" s="154"/>
      <c r="C186" s="524" t="s">
        <v>539</v>
      </c>
      <c r="D186" s="525"/>
      <c r="E186" s="525"/>
      <c r="F186" s="525"/>
      <c r="G186" s="525"/>
      <c r="H186" s="156"/>
      <c r="I186" s="156"/>
      <c r="J186" s="156"/>
      <c r="K186" s="156"/>
      <c r="L186" s="156"/>
      <c r="M186" s="156"/>
      <c r="N186" s="155"/>
      <c r="O186" s="155"/>
      <c r="P186" s="155"/>
      <c r="Q186" s="155"/>
      <c r="R186" s="156"/>
      <c r="S186" s="156"/>
      <c r="T186" s="156"/>
      <c r="U186" s="156"/>
      <c r="V186" s="156"/>
      <c r="W186" s="156"/>
      <c r="X186" s="156"/>
      <c r="Y186" s="156"/>
      <c r="Z186" s="146"/>
      <c r="AA186" s="146"/>
      <c r="AB186" s="146"/>
      <c r="AC186" s="146"/>
      <c r="AD186" s="146"/>
      <c r="AE186" s="146"/>
      <c r="AF186" s="146"/>
      <c r="AG186" s="146" t="s">
        <v>275</v>
      </c>
      <c r="AH186" s="146"/>
      <c r="AI186" s="146"/>
      <c r="AJ186" s="146"/>
      <c r="AK186" s="146"/>
      <c r="AL186" s="146"/>
      <c r="AM186" s="146"/>
      <c r="AN186" s="146"/>
      <c r="AO186" s="146"/>
      <c r="AP186" s="146"/>
      <c r="AQ186" s="146"/>
      <c r="AR186" s="146"/>
      <c r="AS186" s="146"/>
      <c r="AT186" s="146"/>
      <c r="AU186" s="146"/>
      <c r="AV186" s="146"/>
      <c r="AW186" s="146"/>
      <c r="AX186" s="146"/>
      <c r="AY186" s="146"/>
      <c r="AZ186" s="146"/>
      <c r="BA186" s="182" t="str">
        <f>C186</f>
        <v>s naložením vybouraných hmot a suti na dopravní prostředek nebo s odklizením na hromady do vzdálenosti 20 m</v>
      </c>
      <c r="BB186" s="146"/>
      <c r="BC186" s="146"/>
      <c r="BD186" s="146"/>
      <c r="BE186" s="146"/>
      <c r="BF186" s="146"/>
      <c r="BG186" s="146"/>
      <c r="BH186" s="146"/>
    </row>
    <row r="187" spans="1:60" outlineLevel="2" x14ac:dyDescent="0.25">
      <c r="A187" s="153"/>
      <c r="B187" s="154"/>
      <c r="C187" s="515" t="s">
        <v>540</v>
      </c>
      <c r="D187" s="516"/>
      <c r="E187" s="516"/>
      <c r="F187" s="516"/>
      <c r="G187" s="516"/>
      <c r="H187" s="156"/>
      <c r="I187" s="156"/>
      <c r="J187" s="156"/>
      <c r="K187" s="156"/>
      <c r="L187" s="156"/>
      <c r="M187" s="156"/>
      <c r="N187" s="155"/>
      <c r="O187" s="155"/>
      <c r="P187" s="155"/>
      <c r="Q187" s="155"/>
      <c r="R187" s="156"/>
      <c r="S187" s="156"/>
      <c r="T187" s="156"/>
      <c r="U187" s="156"/>
      <c r="V187" s="156"/>
      <c r="W187" s="156"/>
      <c r="X187" s="156"/>
      <c r="Y187" s="156"/>
      <c r="Z187" s="146"/>
      <c r="AA187" s="146"/>
      <c r="AB187" s="146"/>
      <c r="AC187" s="146"/>
      <c r="AD187" s="146"/>
      <c r="AE187" s="146"/>
      <c r="AF187" s="146"/>
      <c r="AG187" s="146" t="s">
        <v>185</v>
      </c>
      <c r="AH187" s="146"/>
      <c r="AI187" s="146"/>
      <c r="AJ187" s="146"/>
      <c r="AK187" s="146"/>
      <c r="AL187" s="146"/>
      <c r="AM187" s="146"/>
      <c r="AN187" s="146"/>
      <c r="AO187" s="146"/>
      <c r="AP187" s="146"/>
      <c r="AQ187" s="146"/>
      <c r="AR187" s="146"/>
      <c r="AS187" s="146"/>
      <c r="AT187" s="146"/>
      <c r="AU187" s="146"/>
      <c r="AV187" s="146"/>
      <c r="AW187" s="146"/>
      <c r="AX187" s="146"/>
      <c r="AY187" s="146"/>
      <c r="AZ187" s="146"/>
      <c r="BA187" s="182" t="str">
        <f>C187</f>
        <v>Včetně bourání geotextilií, výplně otvorů tvárnic, drenáží, trubek a dilatačních prvků apod. zabudovaných v bouraných konstrukcích.</v>
      </c>
      <c r="BB187" s="146"/>
      <c r="BC187" s="146"/>
      <c r="BD187" s="146"/>
      <c r="BE187" s="146"/>
      <c r="BF187" s="146"/>
      <c r="BG187" s="146"/>
      <c r="BH187" s="146"/>
    </row>
    <row r="188" spans="1:60" outlineLevel="2" x14ac:dyDescent="0.25">
      <c r="A188" s="153"/>
      <c r="B188" s="154"/>
      <c r="C188" s="191" t="s">
        <v>541</v>
      </c>
      <c r="D188" s="189"/>
      <c r="E188" s="190">
        <v>2.5</v>
      </c>
      <c r="F188" s="156"/>
      <c r="G188" s="156"/>
      <c r="H188" s="156"/>
      <c r="I188" s="156"/>
      <c r="J188" s="156"/>
      <c r="K188" s="156"/>
      <c r="L188" s="156"/>
      <c r="M188" s="156"/>
      <c r="N188" s="155"/>
      <c r="O188" s="155"/>
      <c r="P188" s="155"/>
      <c r="Q188" s="155"/>
      <c r="R188" s="156"/>
      <c r="S188" s="156"/>
      <c r="T188" s="156"/>
      <c r="U188" s="156"/>
      <c r="V188" s="156"/>
      <c r="W188" s="156"/>
      <c r="X188" s="156"/>
      <c r="Y188" s="156"/>
      <c r="Z188" s="146"/>
      <c r="AA188" s="146"/>
      <c r="AB188" s="146"/>
      <c r="AC188" s="146"/>
      <c r="AD188" s="146"/>
      <c r="AE188" s="146"/>
      <c r="AF188" s="146"/>
      <c r="AG188" s="146" t="s">
        <v>271</v>
      </c>
      <c r="AH188" s="146">
        <v>0</v>
      </c>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row>
    <row r="189" spans="1:60" outlineLevel="1" x14ac:dyDescent="0.25">
      <c r="A189" s="168">
        <v>62</v>
      </c>
      <c r="B189" s="169" t="s">
        <v>542</v>
      </c>
      <c r="C189" s="184" t="s">
        <v>543</v>
      </c>
      <c r="D189" s="170" t="s">
        <v>290</v>
      </c>
      <c r="E189" s="171">
        <v>1</v>
      </c>
      <c r="F189" s="172"/>
      <c r="G189" s="173">
        <f>ROUND(E189*F189,2)</f>
        <v>0</v>
      </c>
      <c r="H189" s="172"/>
      <c r="I189" s="173">
        <f>ROUND(E189*H189,2)</f>
        <v>0</v>
      </c>
      <c r="J189" s="172"/>
      <c r="K189" s="173">
        <f>ROUND(E189*J189,2)</f>
        <v>0</v>
      </c>
      <c r="L189" s="173">
        <v>21</v>
      </c>
      <c r="M189" s="173">
        <f>G189*(1+L189/100)</f>
        <v>0</v>
      </c>
      <c r="N189" s="171">
        <v>2.2799999999999999E-3</v>
      </c>
      <c r="O189" s="171">
        <f>ROUND(E189*N189,2)</f>
        <v>0</v>
      </c>
      <c r="P189" s="171">
        <v>5.024E-2</v>
      </c>
      <c r="Q189" s="171">
        <f>ROUND(E189*P189,2)</f>
        <v>0.05</v>
      </c>
      <c r="R189" s="173"/>
      <c r="S189" s="173" t="s">
        <v>179</v>
      </c>
      <c r="T189" s="174" t="s">
        <v>180</v>
      </c>
      <c r="U189" s="156">
        <v>4.5999999999999996</v>
      </c>
      <c r="V189" s="156">
        <f>ROUND(E189*U189,2)</f>
        <v>4.5999999999999996</v>
      </c>
      <c r="W189" s="156"/>
      <c r="X189" s="156" t="s">
        <v>253</v>
      </c>
      <c r="Y189" s="156" t="s">
        <v>182</v>
      </c>
      <c r="Z189" s="146"/>
      <c r="AA189" s="146"/>
      <c r="AB189" s="146"/>
      <c r="AC189" s="146"/>
      <c r="AD189" s="146"/>
      <c r="AE189" s="146"/>
      <c r="AF189" s="146"/>
      <c r="AG189" s="146" t="s">
        <v>254</v>
      </c>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row>
    <row r="190" spans="1:60" outlineLevel="2" x14ac:dyDescent="0.25">
      <c r="A190" s="153"/>
      <c r="B190" s="154"/>
      <c r="C190" s="513" t="s">
        <v>285</v>
      </c>
      <c r="D190" s="514"/>
      <c r="E190" s="514"/>
      <c r="F190" s="514"/>
      <c r="G190" s="514"/>
      <c r="H190" s="156"/>
      <c r="I190" s="156"/>
      <c r="J190" s="156"/>
      <c r="K190" s="156"/>
      <c r="L190" s="156"/>
      <c r="M190" s="156"/>
      <c r="N190" s="155"/>
      <c r="O190" s="155"/>
      <c r="P190" s="155"/>
      <c r="Q190" s="155"/>
      <c r="R190" s="156"/>
      <c r="S190" s="156"/>
      <c r="T190" s="156"/>
      <c r="U190" s="156"/>
      <c r="V190" s="156"/>
      <c r="W190" s="156"/>
      <c r="X190" s="156"/>
      <c r="Y190" s="156"/>
      <c r="Z190" s="146"/>
      <c r="AA190" s="146"/>
      <c r="AB190" s="146"/>
      <c r="AC190" s="146"/>
      <c r="AD190" s="146"/>
      <c r="AE190" s="146"/>
      <c r="AF190" s="146"/>
      <c r="AG190" s="146" t="s">
        <v>185</v>
      </c>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row>
    <row r="191" spans="1:60" outlineLevel="1" x14ac:dyDescent="0.25">
      <c r="A191" s="168">
        <v>63</v>
      </c>
      <c r="B191" s="169" t="s">
        <v>544</v>
      </c>
      <c r="C191" s="184" t="s">
        <v>545</v>
      </c>
      <c r="D191" s="170" t="s">
        <v>290</v>
      </c>
      <c r="E191" s="171">
        <v>1</v>
      </c>
      <c r="F191" s="172"/>
      <c r="G191" s="173">
        <f>ROUND(E191*F191,2)</f>
        <v>0</v>
      </c>
      <c r="H191" s="172"/>
      <c r="I191" s="173">
        <f>ROUND(E191*H191,2)</f>
        <v>0</v>
      </c>
      <c r="J191" s="172"/>
      <c r="K191" s="173">
        <f>ROUND(E191*J191,2)</f>
        <v>0</v>
      </c>
      <c r="L191" s="173">
        <v>21</v>
      </c>
      <c r="M191" s="173">
        <f>G191*(1+L191/100)</f>
        <v>0</v>
      </c>
      <c r="N191" s="171">
        <v>2.2799999999999999E-3</v>
      </c>
      <c r="O191" s="171">
        <f>ROUND(E191*N191,2)</f>
        <v>0</v>
      </c>
      <c r="P191" s="171">
        <v>5.024E-2</v>
      </c>
      <c r="Q191" s="171">
        <f>ROUND(E191*P191,2)</f>
        <v>0.05</v>
      </c>
      <c r="R191" s="173"/>
      <c r="S191" s="173" t="s">
        <v>179</v>
      </c>
      <c r="T191" s="174" t="s">
        <v>180</v>
      </c>
      <c r="U191" s="156">
        <v>4.5999999999999996</v>
      </c>
      <c r="V191" s="156">
        <f>ROUND(E191*U191,2)</f>
        <v>4.5999999999999996</v>
      </c>
      <c r="W191" s="156"/>
      <c r="X191" s="156" t="s">
        <v>253</v>
      </c>
      <c r="Y191" s="156" t="s">
        <v>182</v>
      </c>
      <c r="Z191" s="146"/>
      <c r="AA191" s="146"/>
      <c r="AB191" s="146"/>
      <c r="AC191" s="146"/>
      <c r="AD191" s="146"/>
      <c r="AE191" s="146"/>
      <c r="AF191" s="146"/>
      <c r="AG191" s="146" t="s">
        <v>254</v>
      </c>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row>
    <row r="192" spans="1:60" outlineLevel="2" x14ac:dyDescent="0.25">
      <c r="A192" s="153"/>
      <c r="B192" s="154"/>
      <c r="C192" s="513" t="s">
        <v>285</v>
      </c>
      <c r="D192" s="514"/>
      <c r="E192" s="514"/>
      <c r="F192" s="514"/>
      <c r="G192" s="514"/>
      <c r="H192" s="156"/>
      <c r="I192" s="156"/>
      <c r="J192" s="156"/>
      <c r="K192" s="156"/>
      <c r="L192" s="156"/>
      <c r="M192" s="156"/>
      <c r="N192" s="155"/>
      <c r="O192" s="155"/>
      <c r="P192" s="155"/>
      <c r="Q192" s="155"/>
      <c r="R192" s="156"/>
      <c r="S192" s="156"/>
      <c r="T192" s="156"/>
      <c r="U192" s="156"/>
      <c r="V192" s="156"/>
      <c r="W192" s="156"/>
      <c r="X192" s="156"/>
      <c r="Y192" s="156"/>
      <c r="Z192" s="146"/>
      <c r="AA192" s="146"/>
      <c r="AB192" s="146"/>
      <c r="AC192" s="146"/>
      <c r="AD192" s="146"/>
      <c r="AE192" s="146"/>
      <c r="AF192" s="146"/>
      <c r="AG192" s="146" t="s">
        <v>185</v>
      </c>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row>
    <row r="193" spans="1:60" outlineLevel="1" x14ac:dyDescent="0.25">
      <c r="A193" s="168">
        <v>64</v>
      </c>
      <c r="B193" s="169" t="s">
        <v>546</v>
      </c>
      <c r="C193" s="184" t="s">
        <v>547</v>
      </c>
      <c r="D193" s="170" t="s">
        <v>290</v>
      </c>
      <c r="E193" s="171">
        <v>1</v>
      </c>
      <c r="F193" s="172"/>
      <c r="G193" s="173">
        <f>ROUND(E193*F193,2)</f>
        <v>0</v>
      </c>
      <c r="H193" s="172"/>
      <c r="I193" s="173">
        <f>ROUND(E193*H193,2)</f>
        <v>0</v>
      </c>
      <c r="J193" s="172"/>
      <c r="K193" s="173">
        <f>ROUND(E193*J193,2)</f>
        <v>0</v>
      </c>
      <c r="L193" s="173">
        <v>21</v>
      </c>
      <c r="M193" s="173">
        <f>G193*(1+L193/100)</f>
        <v>0</v>
      </c>
      <c r="N193" s="171">
        <v>2.2799999999999999E-3</v>
      </c>
      <c r="O193" s="171">
        <f>ROUND(E193*N193,2)</f>
        <v>0</v>
      </c>
      <c r="P193" s="171">
        <v>5.024E-2</v>
      </c>
      <c r="Q193" s="171">
        <f>ROUND(E193*P193,2)</f>
        <v>0.05</v>
      </c>
      <c r="R193" s="173"/>
      <c r="S193" s="173" t="s">
        <v>179</v>
      </c>
      <c r="T193" s="174" t="s">
        <v>180</v>
      </c>
      <c r="U193" s="156">
        <v>4.5999999999999996</v>
      </c>
      <c r="V193" s="156">
        <f>ROUND(E193*U193,2)</f>
        <v>4.5999999999999996</v>
      </c>
      <c r="W193" s="156"/>
      <c r="X193" s="156" t="s">
        <v>253</v>
      </c>
      <c r="Y193" s="156" t="s">
        <v>182</v>
      </c>
      <c r="Z193" s="146"/>
      <c r="AA193" s="146"/>
      <c r="AB193" s="146"/>
      <c r="AC193" s="146"/>
      <c r="AD193" s="146"/>
      <c r="AE193" s="146"/>
      <c r="AF193" s="146"/>
      <c r="AG193" s="146" t="s">
        <v>254</v>
      </c>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row>
    <row r="194" spans="1:60" outlineLevel="2" x14ac:dyDescent="0.25">
      <c r="A194" s="153"/>
      <c r="B194" s="154"/>
      <c r="C194" s="513" t="s">
        <v>285</v>
      </c>
      <c r="D194" s="514"/>
      <c r="E194" s="514"/>
      <c r="F194" s="514"/>
      <c r="G194" s="514"/>
      <c r="H194" s="156"/>
      <c r="I194" s="156"/>
      <c r="J194" s="156"/>
      <c r="K194" s="156"/>
      <c r="L194" s="156"/>
      <c r="M194" s="156"/>
      <c r="N194" s="155"/>
      <c r="O194" s="155"/>
      <c r="P194" s="155"/>
      <c r="Q194" s="155"/>
      <c r="R194" s="156"/>
      <c r="S194" s="156"/>
      <c r="T194" s="156"/>
      <c r="U194" s="156"/>
      <c r="V194" s="156"/>
      <c r="W194" s="156"/>
      <c r="X194" s="156"/>
      <c r="Y194" s="156"/>
      <c r="Z194" s="146"/>
      <c r="AA194" s="146"/>
      <c r="AB194" s="146"/>
      <c r="AC194" s="146"/>
      <c r="AD194" s="146"/>
      <c r="AE194" s="146"/>
      <c r="AF194" s="146"/>
      <c r="AG194" s="146" t="s">
        <v>185</v>
      </c>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row>
    <row r="195" spans="1:60" x14ac:dyDescent="0.25">
      <c r="A195" s="161" t="s">
        <v>174</v>
      </c>
      <c r="B195" s="162" t="s">
        <v>113</v>
      </c>
      <c r="C195" s="183" t="s">
        <v>114</v>
      </c>
      <c r="D195" s="163"/>
      <c r="E195" s="164"/>
      <c r="F195" s="165"/>
      <c r="G195" s="165">
        <f>SUMIF(AG196:AG203,"&lt;&gt;NOR",G196:G203)</f>
        <v>0</v>
      </c>
      <c r="H195" s="165"/>
      <c r="I195" s="165">
        <f>SUM(I196:I203)</f>
        <v>0</v>
      </c>
      <c r="J195" s="165"/>
      <c r="K195" s="165">
        <f>SUM(K196:K203)</f>
        <v>0</v>
      </c>
      <c r="L195" s="165"/>
      <c r="M195" s="165">
        <f>SUM(M196:M203)</f>
        <v>0</v>
      </c>
      <c r="N195" s="164"/>
      <c r="O195" s="164">
        <f>SUM(O196:O203)</f>
        <v>0</v>
      </c>
      <c r="P195" s="164"/>
      <c r="Q195" s="164">
        <f>SUM(Q196:Q203)</f>
        <v>0</v>
      </c>
      <c r="R195" s="165"/>
      <c r="S195" s="165"/>
      <c r="T195" s="166"/>
      <c r="U195" s="160"/>
      <c r="V195" s="160">
        <f>SUM(V196:V203)</f>
        <v>0</v>
      </c>
      <c r="W195" s="160"/>
      <c r="X195" s="160"/>
      <c r="Y195" s="160"/>
      <c r="AG195" t="s">
        <v>175</v>
      </c>
    </row>
    <row r="196" spans="1:60" outlineLevel="1" x14ac:dyDescent="0.25">
      <c r="A196" s="168">
        <v>65</v>
      </c>
      <c r="B196" s="169" t="s">
        <v>548</v>
      </c>
      <c r="C196" s="184" t="s">
        <v>549</v>
      </c>
      <c r="D196" s="170" t="s">
        <v>298</v>
      </c>
      <c r="E196" s="171">
        <v>15.708</v>
      </c>
      <c r="F196" s="172"/>
      <c r="G196" s="173">
        <f>ROUND(E196*F196,2)</f>
        <v>0</v>
      </c>
      <c r="H196" s="172"/>
      <c r="I196" s="173">
        <f>ROUND(E196*H196,2)</f>
        <v>0</v>
      </c>
      <c r="J196" s="172"/>
      <c r="K196" s="173">
        <f>ROUND(E196*J196,2)</f>
        <v>0</v>
      </c>
      <c r="L196" s="173">
        <v>21</v>
      </c>
      <c r="M196" s="173">
        <f>G196*(1+L196/100)</f>
        <v>0</v>
      </c>
      <c r="N196" s="171">
        <v>0</v>
      </c>
      <c r="O196" s="171">
        <f>ROUND(E196*N196,2)</f>
        <v>0</v>
      </c>
      <c r="P196" s="171">
        <v>0</v>
      </c>
      <c r="Q196" s="171">
        <f>ROUND(E196*P196,2)</f>
        <v>0</v>
      </c>
      <c r="R196" s="173" t="s">
        <v>327</v>
      </c>
      <c r="S196" s="173" t="s">
        <v>266</v>
      </c>
      <c r="T196" s="174" t="s">
        <v>266</v>
      </c>
      <c r="U196" s="156">
        <v>0</v>
      </c>
      <c r="V196" s="156">
        <f>ROUND(E196*U196,2)</f>
        <v>0</v>
      </c>
      <c r="W196" s="156"/>
      <c r="X196" s="156" t="s">
        <v>253</v>
      </c>
      <c r="Y196" s="156" t="s">
        <v>182</v>
      </c>
      <c r="Z196" s="146"/>
      <c r="AA196" s="146"/>
      <c r="AB196" s="146"/>
      <c r="AC196" s="146"/>
      <c r="AD196" s="146"/>
      <c r="AE196" s="146"/>
      <c r="AF196" s="146"/>
      <c r="AG196" s="146" t="s">
        <v>254</v>
      </c>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row>
    <row r="197" spans="1:60" outlineLevel="2" x14ac:dyDescent="0.25">
      <c r="A197" s="153"/>
      <c r="B197" s="154"/>
      <c r="C197" s="191" t="s">
        <v>550</v>
      </c>
      <c r="D197" s="189"/>
      <c r="E197" s="190">
        <v>15.708</v>
      </c>
      <c r="F197" s="156"/>
      <c r="G197" s="156"/>
      <c r="H197" s="156"/>
      <c r="I197" s="156"/>
      <c r="J197" s="156"/>
      <c r="K197" s="156"/>
      <c r="L197" s="156"/>
      <c r="M197" s="156"/>
      <c r="N197" s="155"/>
      <c r="O197" s="155"/>
      <c r="P197" s="155"/>
      <c r="Q197" s="155"/>
      <c r="R197" s="156"/>
      <c r="S197" s="156"/>
      <c r="T197" s="156"/>
      <c r="U197" s="156"/>
      <c r="V197" s="156"/>
      <c r="W197" s="156"/>
      <c r="X197" s="156"/>
      <c r="Y197" s="156"/>
      <c r="Z197" s="146"/>
      <c r="AA197" s="146"/>
      <c r="AB197" s="146"/>
      <c r="AC197" s="146"/>
      <c r="AD197" s="146"/>
      <c r="AE197" s="146"/>
      <c r="AF197" s="146"/>
      <c r="AG197" s="146" t="s">
        <v>271</v>
      </c>
      <c r="AH197" s="146">
        <v>0</v>
      </c>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row>
    <row r="198" spans="1:60" outlineLevel="1" x14ac:dyDescent="0.25">
      <c r="A198" s="168">
        <v>66</v>
      </c>
      <c r="B198" s="169" t="s">
        <v>551</v>
      </c>
      <c r="C198" s="184" t="s">
        <v>552</v>
      </c>
      <c r="D198" s="170" t="s">
        <v>298</v>
      </c>
      <c r="E198" s="171">
        <v>5.7595999999999998</v>
      </c>
      <c r="F198" s="172"/>
      <c r="G198" s="173">
        <f>ROUND(E198*F198,2)</f>
        <v>0</v>
      </c>
      <c r="H198" s="172"/>
      <c r="I198" s="173">
        <f>ROUND(E198*H198,2)</f>
        <v>0</v>
      </c>
      <c r="J198" s="172"/>
      <c r="K198" s="173">
        <f>ROUND(E198*J198,2)</f>
        <v>0</v>
      </c>
      <c r="L198" s="173">
        <v>21</v>
      </c>
      <c r="M198" s="173">
        <f>G198*(1+L198/100)</f>
        <v>0</v>
      </c>
      <c r="N198" s="171">
        <v>0</v>
      </c>
      <c r="O198" s="171">
        <f>ROUND(E198*N198,2)</f>
        <v>0</v>
      </c>
      <c r="P198" s="171">
        <v>0</v>
      </c>
      <c r="Q198" s="171">
        <f>ROUND(E198*P198,2)</f>
        <v>0</v>
      </c>
      <c r="R198" s="173" t="s">
        <v>553</v>
      </c>
      <c r="S198" s="173" t="s">
        <v>266</v>
      </c>
      <c r="T198" s="174" t="s">
        <v>266</v>
      </c>
      <c r="U198" s="156">
        <v>0</v>
      </c>
      <c r="V198" s="156">
        <f>ROUND(E198*U198,2)</f>
        <v>0</v>
      </c>
      <c r="W198" s="156"/>
      <c r="X198" s="156" t="s">
        <v>253</v>
      </c>
      <c r="Y198" s="156" t="s">
        <v>182</v>
      </c>
      <c r="Z198" s="146"/>
      <c r="AA198" s="146"/>
      <c r="AB198" s="146"/>
      <c r="AC198" s="146"/>
      <c r="AD198" s="146"/>
      <c r="AE198" s="146"/>
      <c r="AF198" s="146"/>
      <c r="AG198" s="146" t="s">
        <v>254</v>
      </c>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row>
    <row r="199" spans="1:60" outlineLevel="2" x14ac:dyDescent="0.25">
      <c r="A199" s="153"/>
      <c r="B199" s="154"/>
      <c r="C199" s="191" t="s">
        <v>554</v>
      </c>
      <c r="D199" s="189"/>
      <c r="E199" s="190">
        <v>5.7595999999999998</v>
      </c>
      <c r="F199" s="156"/>
      <c r="G199" s="156"/>
      <c r="H199" s="156"/>
      <c r="I199" s="156"/>
      <c r="J199" s="156"/>
      <c r="K199" s="156"/>
      <c r="L199" s="156"/>
      <c r="M199" s="156"/>
      <c r="N199" s="155"/>
      <c r="O199" s="155"/>
      <c r="P199" s="155"/>
      <c r="Q199" s="155"/>
      <c r="R199" s="156"/>
      <c r="S199" s="156"/>
      <c r="T199" s="156"/>
      <c r="U199" s="156"/>
      <c r="V199" s="156"/>
      <c r="W199" s="156"/>
      <c r="X199" s="156"/>
      <c r="Y199" s="156"/>
      <c r="Z199" s="146"/>
      <c r="AA199" s="146"/>
      <c r="AB199" s="146"/>
      <c r="AC199" s="146"/>
      <c r="AD199" s="146"/>
      <c r="AE199" s="146"/>
      <c r="AF199" s="146"/>
      <c r="AG199" s="146" t="s">
        <v>271</v>
      </c>
      <c r="AH199" s="146">
        <v>0</v>
      </c>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row>
    <row r="200" spans="1:60" ht="20.399999999999999" outlineLevel="1" x14ac:dyDescent="0.25">
      <c r="A200" s="168">
        <v>67</v>
      </c>
      <c r="B200" s="169" t="s">
        <v>555</v>
      </c>
      <c r="C200" s="184" t="s">
        <v>556</v>
      </c>
      <c r="D200" s="170" t="s">
        <v>298</v>
      </c>
      <c r="E200" s="171">
        <v>7.125</v>
      </c>
      <c r="F200" s="172"/>
      <c r="G200" s="173">
        <f>ROUND(E200*F200,2)</f>
        <v>0</v>
      </c>
      <c r="H200" s="172"/>
      <c r="I200" s="173">
        <f>ROUND(E200*H200,2)</f>
        <v>0</v>
      </c>
      <c r="J200" s="172"/>
      <c r="K200" s="173">
        <f>ROUND(E200*J200,2)</f>
        <v>0</v>
      </c>
      <c r="L200" s="173">
        <v>21</v>
      </c>
      <c r="M200" s="173">
        <f>G200*(1+L200/100)</f>
        <v>0</v>
      </c>
      <c r="N200" s="171">
        <v>0</v>
      </c>
      <c r="O200" s="171">
        <f>ROUND(E200*N200,2)</f>
        <v>0</v>
      </c>
      <c r="P200" s="171">
        <v>0</v>
      </c>
      <c r="Q200" s="171">
        <f>ROUND(E200*P200,2)</f>
        <v>0</v>
      </c>
      <c r="R200" s="173" t="s">
        <v>553</v>
      </c>
      <c r="S200" s="173" t="s">
        <v>266</v>
      </c>
      <c r="T200" s="174" t="s">
        <v>266</v>
      </c>
      <c r="U200" s="156">
        <v>0</v>
      </c>
      <c r="V200" s="156">
        <f>ROUND(E200*U200,2)</f>
        <v>0</v>
      </c>
      <c r="W200" s="156"/>
      <c r="X200" s="156" t="s">
        <v>253</v>
      </c>
      <c r="Y200" s="156" t="s">
        <v>182</v>
      </c>
      <c r="Z200" s="146"/>
      <c r="AA200" s="146"/>
      <c r="AB200" s="146"/>
      <c r="AC200" s="146"/>
      <c r="AD200" s="146"/>
      <c r="AE200" s="146"/>
      <c r="AF200" s="146"/>
      <c r="AG200" s="146" t="s">
        <v>254</v>
      </c>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row>
    <row r="201" spans="1:60" outlineLevel="2" x14ac:dyDescent="0.25">
      <c r="A201" s="153"/>
      <c r="B201" s="154"/>
      <c r="C201" s="191" t="s">
        <v>557</v>
      </c>
      <c r="D201" s="189"/>
      <c r="E201" s="190">
        <v>7.125</v>
      </c>
      <c r="F201" s="156"/>
      <c r="G201" s="156"/>
      <c r="H201" s="156"/>
      <c r="I201" s="156"/>
      <c r="J201" s="156"/>
      <c r="K201" s="156"/>
      <c r="L201" s="156"/>
      <c r="M201" s="156"/>
      <c r="N201" s="155"/>
      <c r="O201" s="155"/>
      <c r="P201" s="155"/>
      <c r="Q201" s="155"/>
      <c r="R201" s="156"/>
      <c r="S201" s="156"/>
      <c r="T201" s="156"/>
      <c r="U201" s="156"/>
      <c r="V201" s="156"/>
      <c r="W201" s="156"/>
      <c r="X201" s="156"/>
      <c r="Y201" s="156"/>
      <c r="Z201" s="146"/>
      <c r="AA201" s="146"/>
      <c r="AB201" s="146"/>
      <c r="AC201" s="146"/>
      <c r="AD201" s="146"/>
      <c r="AE201" s="146"/>
      <c r="AF201" s="146"/>
      <c r="AG201" s="146" t="s">
        <v>271</v>
      </c>
      <c r="AH201" s="146">
        <v>0</v>
      </c>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row>
    <row r="202" spans="1:60" outlineLevel="1" x14ac:dyDescent="0.25">
      <c r="A202" s="168">
        <v>68</v>
      </c>
      <c r="B202" s="169" t="s">
        <v>558</v>
      </c>
      <c r="C202" s="184" t="s">
        <v>559</v>
      </c>
      <c r="D202" s="170" t="s">
        <v>298</v>
      </c>
      <c r="E202" s="171">
        <v>1.08</v>
      </c>
      <c r="F202" s="172"/>
      <c r="G202" s="173">
        <f>ROUND(E202*F202,2)</f>
        <v>0</v>
      </c>
      <c r="H202" s="172"/>
      <c r="I202" s="173">
        <f>ROUND(E202*H202,2)</f>
        <v>0</v>
      </c>
      <c r="J202" s="172"/>
      <c r="K202" s="173">
        <f>ROUND(E202*J202,2)</f>
        <v>0</v>
      </c>
      <c r="L202" s="173">
        <v>21</v>
      </c>
      <c r="M202" s="173">
        <f>G202*(1+L202/100)</f>
        <v>0</v>
      </c>
      <c r="N202" s="171">
        <v>0</v>
      </c>
      <c r="O202" s="171">
        <f>ROUND(E202*N202,2)</f>
        <v>0</v>
      </c>
      <c r="P202" s="171">
        <v>0</v>
      </c>
      <c r="Q202" s="171">
        <f>ROUND(E202*P202,2)</f>
        <v>0</v>
      </c>
      <c r="R202" s="173" t="s">
        <v>553</v>
      </c>
      <c r="S202" s="173" t="s">
        <v>266</v>
      </c>
      <c r="T202" s="174" t="s">
        <v>266</v>
      </c>
      <c r="U202" s="156">
        <v>0</v>
      </c>
      <c r="V202" s="156">
        <f>ROUND(E202*U202,2)</f>
        <v>0</v>
      </c>
      <c r="W202" s="156"/>
      <c r="X202" s="156" t="s">
        <v>253</v>
      </c>
      <c r="Y202" s="156" t="s">
        <v>182</v>
      </c>
      <c r="Z202" s="146"/>
      <c r="AA202" s="146"/>
      <c r="AB202" s="146"/>
      <c r="AC202" s="146"/>
      <c r="AD202" s="146"/>
      <c r="AE202" s="146"/>
      <c r="AF202" s="146"/>
      <c r="AG202" s="146" t="s">
        <v>254</v>
      </c>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row>
    <row r="203" spans="1:60" outlineLevel="2" x14ac:dyDescent="0.25">
      <c r="A203" s="153"/>
      <c r="B203" s="154"/>
      <c r="C203" s="191" t="s">
        <v>560</v>
      </c>
      <c r="D203" s="189"/>
      <c r="E203" s="190">
        <v>1.08</v>
      </c>
      <c r="F203" s="156"/>
      <c r="G203" s="156"/>
      <c r="H203" s="156"/>
      <c r="I203" s="156"/>
      <c r="J203" s="156"/>
      <c r="K203" s="156"/>
      <c r="L203" s="156"/>
      <c r="M203" s="156"/>
      <c r="N203" s="155"/>
      <c r="O203" s="155"/>
      <c r="P203" s="155"/>
      <c r="Q203" s="155"/>
      <c r="R203" s="156"/>
      <c r="S203" s="156"/>
      <c r="T203" s="156"/>
      <c r="U203" s="156"/>
      <c r="V203" s="156"/>
      <c r="W203" s="156"/>
      <c r="X203" s="156"/>
      <c r="Y203" s="156"/>
      <c r="Z203" s="146"/>
      <c r="AA203" s="146"/>
      <c r="AB203" s="146"/>
      <c r="AC203" s="146"/>
      <c r="AD203" s="146"/>
      <c r="AE203" s="146"/>
      <c r="AF203" s="146"/>
      <c r="AG203" s="146" t="s">
        <v>271</v>
      </c>
      <c r="AH203" s="146">
        <v>0</v>
      </c>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row>
    <row r="204" spans="1:60" x14ac:dyDescent="0.25">
      <c r="A204" s="161" t="s">
        <v>174</v>
      </c>
      <c r="B204" s="162" t="s">
        <v>115</v>
      </c>
      <c r="C204" s="183" t="s">
        <v>116</v>
      </c>
      <c r="D204" s="163"/>
      <c r="E204" s="164"/>
      <c r="F204" s="165"/>
      <c r="G204" s="165">
        <f>SUMIF(AG205:AG206,"&lt;&gt;NOR",G205:G206)</f>
        <v>0</v>
      </c>
      <c r="H204" s="165"/>
      <c r="I204" s="165">
        <f>SUM(I205:I206)</f>
        <v>0</v>
      </c>
      <c r="J204" s="165"/>
      <c r="K204" s="165">
        <f>SUM(K205:K206)</f>
        <v>0</v>
      </c>
      <c r="L204" s="165"/>
      <c r="M204" s="165">
        <f>SUM(M205:M206)</f>
        <v>0</v>
      </c>
      <c r="N204" s="164"/>
      <c r="O204" s="164">
        <f>SUM(O205:O206)</f>
        <v>0</v>
      </c>
      <c r="P204" s="164"/>
      <c r="Q204" s="164">
        <f>SUM(Q205:Q206)</f>
        <v>0</v>
      </c>
      <c r="R204" s="165"/>
      <c r="S204" s="165"/>
      <c r="T204" s="166"/>
      <c r="U204" s="160"/>
      <c r="V204" s="160">
        <f>SUM(V205:V206)</f>
        <v>122.15</v>
      </c>
      <c r="W204" s="160"/>
      <c r="X204" s="160"/>
      <c r="Y204" s="160"/>
      <c r="AG204" t="s">
        <v>175</v>
      </c>
    </row>
    <row r="205" spans="1:60" outlineLevel="1" x14ac:dyDescent="0.25">
      <c r="A205" s="168">
        <v>69</v>
      </c>
      <c r="B205" s="169" t="s">
        <v>561</v>
      </c>
      <c r="C205" s="184" t="s">
        <v>562</v>
      </c>
      <c r="D205" s="170" t="s">
        <v>298</v>
      </c>
      <c r="E205" s="171">
        <v>96.641369999999995</v>
      </c>
      <c r="F205" s="172"/>
      <c r="G205" s="173">
        <f>ROUND(E205*F205,2)</f>
        <v>0</v>
      </c>
      <c r="H205" s="172"/>
      <c r="I205" s="173">
        <f>ROUND(E205*H205,2)</f>
        <v>0</v>
      </c>
      <c r="J205" s="172"/>
      <c r="K205" s="173">
        <f>ROUND(E205*J205,2)</f>
        <v>0</v>
      </c>
      <c r="L205" s="173">
        <v>21</v>
      </c>
      <c r="M205" s="173">
        <f>G205*(1+L205/100)</f>
        <v>0</v>
      </c>
      <c r="N205" s="171">
        <v>0</v>
      </c>
      <c r="O205" s="171">
        <f>ROUND(E205*N205,2)</f>
        <v>0</v>
      </c>
      <c r="P205" s="171">
        <v>0</v>
      </c>
      <c r="Q205" s="171">
        <f>ROUND(E205*P205,2)</f>
        <v>0</v>
      </c>
      <c r="R205" s="173" t="s">
        <v>265</v>
      </c>
      <c r="S205" s="173" t="s">
        <v>266</v>
      </c>
      <c r="T205" s="174" t="s">
        <v>266</v>
      </c>
      <c r="U205" s="156">
        <v>1.264</v>
      </c>
      <c r="V205" s="156">
        <f>ROUND(E205*U205,2)</f>
        <v>122.15</v>
      </c>
      <c r="W205" s="156"/>
      <c r="X205" s="156" t="s">
        <v>299</v>
      </c>
      <c r="Y205" s="156" t="s">
        <v>182</v>
      </c>
      <c r="Z205" s="146"/>
      <c r="AA205" s="146"/>
      <c r="AB205" s="146"/>
      <c r="AC205" s="146"/>
      <c r="AD205" s="146"/>
      <c r="AE205" s="146"/>
      <c r="AF205" s="146"/>
      <c r="AG205" s="146" t="s">
        <v>300</v>
      </c>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row>
    <row r="206" spans="1:60" ht="21" outlineLevel="2" x14ac:dyDescent="0.25">
      <c r="A206" s="153"/>
      <c r="B206" s="154"/>
      <c r="C206" s="524" t="s">
        <v>563</v>
      </c>
      <c r="D206" s="525"/>
      <c r="E206" s="525"/>
      <c r="F206" s="525"/>
      <c r="G206" s="525"/>
      <c r="H206" s="156"/>
      <c r="I206" s="156"/>
      <c r="J206" s="156"/>
      <c r="K206" s="156"/>
      <c r="L206" s="156"/>
      <c r="M206" s="156"/>
      <c r="N206" s="155"/>
      <c r="O206" s="155"/>
      <c r="P206" s="155"/>
      <c r="Q206" s="155"/>
      <c r="R206" s="156"/>
      <c r="S206" s="156"/>
      <c r="T206" s="156"/>
      <c r="U206" s="156"/>
      <c r="V206" s="156"/>
      <c r="W206" s="156"/>
      <c r="X206" s="156"/>
      <c r="Y206" s="156"/>
      <c r="Z206" s="146"/>
      <c r="AA206" s="146"/>
      <c r="AB206" s="146"/>
      <c r="AC206" s="146"/>
      <c r="AD206" s="146"/>
      <c r="AE206" s="146"/>
      <c r="AF206" s="146"/>
      <c r="AG206" s="146" t="s">
        <v>275</v>
      </c>
      <c r="AH206" s="146"/>
      <c r="AI206" s="146"/>
      <c r="AJ206" s="146"/>
      <c r="AK206" s="146"/>
      <c r="AL206" s="146"/>
      <c r="AM206" s="146"/>
      <c r="AN206" s="146"/>
      <c r="AO206" s="146"/>
      <c r="AP206" s="146"/>
      <c r="AQ206" s="146"/>
      <c r="AR206" s="146"/>
      <c r="AS206" s="146"/>
      <c r="AT206" s="146"/>
      <c r="AU206" s="146"/>
      <c r="AV206" s="146"/>
      <c r="AW206" s="146"/>
      <c r="AX206" s="146"/>
      <c r="AY206" s="146"/>
      <c r="AZ206" s="146"/>
      <c r="BA206" s="182" t="str">
        <f>C206</f>
        <v>přesun hmot pro budovy občanské výstavby (JKSO 801), budovy pro bydlení (JKSO 803) budovy pro výrobu a služby (JKSO 812) s nosnou svislou konstrukcí monolitickou betonovou tyčovou nebo plošnou</v>
      </c>
      <c r="BB206" s="146"/>
      <c r="BC206" s="146"/>
      <c r="BD206" s="146"/>
      <c r="BE206" s="146"/>
      <c r="BF206" s="146"/>
      <c r="BG206" s="146"/>
      <c r="BH206" s="146"/>
    </row>
    <row r="207" spans="1:60" x14ac:dyDescent="0.25">
      <c r="A207" s="161" t="s">
        <v>174</v>
      </c>
      <c r="B207" s="162" t="s">
        <v>130</v>
      </c>
      <c r="C207" s="183" t="s">
        <v>131</v>
      </c>
      <c r="D207" s="163"/>
      <c r="E207" s="164"/>
      <c r="F207" s="165"/>
      <c r="G207" s="165">
        <f>SUMIF(AG208:AG214,"&lt;&gt;NOR",G208:G214)</f>
        <v>0</v>
      </c>
      <c r="H207" s="165"/>
      <c r="I207" s="165">
        <f>SUM(I208:I214)</f>
        <v>0</v>
      </c>
      <c r="J207" s="165"/>
      <c r="K207" s="165">
        <f>SUM(K208:K214)</f>
        <v>0</v>
      </c>
      <c r="L207" s="165"/>
      <c r="M207" s="165">
        <f>SUM(M208:M214)</f>
        <v>0</v>
      </c>
      <c r="N207" s="164"/>
      <c r="O207" s="164">
        <f>SUM(O208:O214)</f>
        <v>0</v>
      </c>
      <c r="P207" s="164"/>
      <c r="Q207" s="164">
        <f>SUM(Q208:Q214)</f>
        <v>0</v>
      </c>
      <c r="R207" s="165"/>
      <c r="S207" s="165"/>
      <c r="T207" s="166"/>
      <c r="U207" s="160"/>
      <c r="V207" s="160">
        <f>SUM(V208:V214)</f>
        <v>0</v>
      </c>
      <c r="W207" s="160"/>
      <c r="X207" s="160"/>
      <c r="Y207" s="160"/>
      <c r="AG207" t="s">
        <v>175</v>
      </c>
    </row>
    <row r="208" spans="1:60" outlineLevel="1" x14ac:dyDescent="0.25">
      <c r="A208" s="168">
        <v>70</v>
      </c>
      <c r="B208" s="169" t="s">
        <v>564</v>
      </c>
      <c r="C208" s="184" t="s">
        <v>565</v>
      </c>
      <c r="D208" s="170" t="s">
        <v>290</v>
      </c>
      <c r="E208" s="171">
        <v>1</v>
      </c>
      <c r="F208" s="172"/>
      <c r="G208" s="173">
        <f>ROUND(E208*F208,2)</f>
        <v>0</v>
      </c>
      <c r="H208" s="172"/>
      <c r="I208" s="173">
        <f>ROUND(E208*H208,2)</f>
        <v>0</v>
      </c>
      <c r="J208" s="172"/>
      <c r="K208" s="173">
        <f>ROUND(E208*J208,2)</f>
        <v>0</v>
      </c>
      <c r="L208" s="173">
        <v>21</v>
      </c>
      <c r="M208" s="173">
        <f>G208*(1+L208/100)</f>
        <v>0</v>
      </c>
      <c r="N208" s="171">
        <v>0</v>
      </c>
      <c r="O208" s="171">
        <f>ROUND(E208*N208,2)</f>
        <v>0</v>
      </c>
      <c r="P208" s="171">
        <v>0</v>
      </c>
      <c r="Q208" s="171">
        <f>ROUND(E208*P208,2)</f>
        <v>0</v>
      </c>
      <c r="R208" s="173"/>
      <c r="S208" s="173" t="s">
        <v>179</v>
      </c>
      <c r="T208" s="174" t="s">
        <v>180</v>
      </c>
      <c r="U208" s="156">
        <v>0</v>
      </c>
      <c r="V208" s="156">
        <f>ROUND(E208*U208,2)</f>
        <v>0</v>
      </c>
      <c r="W208" s="156"/>
      <c r="X208" s="156" t="s">
        <v>253</v>
      </c>
      <c r="Y208" s="156" t="s">
        <v>182</v>
      </c>
      <c r="Z208" s="146"/>
      <c r="AA208" s="146"/>
      <c r="AB208" s="146"/>
      <c r="AC208" s="146"/>
      <c r="AD208" s="146"/>
      <c r="AE208" s="146"/>
      <c r="AF208" s="146"/>
      <c r="AG208" s="146" t="s">
        <v>254</v>
      </c>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row>
    <row r="209" spans="1:60" outlineLevel="2" x14ac:dyDescent="0.25">
      <c r="A209" s="153"/>
      <c r="B209" s="154"/>
      <c r="C209" s="513" t="s">
        <v>566</v>
      </c>
      <c r="D209" s="514"/>
      <c r="E209" s="514"/>
      <c r="F209" s="514"/>
      <c r="G209" s="514"/>
      <c r="H209" s="156"/>
      <c r="I209" s="156"/>
      <c r="J209" s="156"/>
      <c r="K209" s="156"/>
      <c r="L209" s="156"/>
      <c r="M209" s="156"/>
      <c r="N209" s="155"/>
      <c r="O209" s="155"/>
      <c r="P209" s="155"/>
      <c r="Q209" s="155"/>
      <c r="R209" s="156"/>
      <c r="S209" s="156"/>
      <c r="T209" s="156"/>
      <c r="U209" s="156"/>
      <c r="V209" s="156"/>
      <c r="W209" s="156"/>
      <c r="X209" s="156"/>
      <c r="Y209" s="156"/>
      <c r="Z209" s="146"/>
      <c r="AA209" s="146"/>
      <c r="AB209" s="146"/>
      <c r="AC209" s="146"/>
      <c r="AD209" s="146"/>
      <c r="AE209" s="146"/>
      <c r="AF209" s="146"/>
      <c r="AG209" s="146" t="s">
        <v>185</v>
      </c>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row>
    <row r="210" spans="1:60" outlineLevel="3" x14ac:dyDescent="0.25">
      <c r="A210" s="153"/>
      <c r="B210" s="154"/>
      <c r="C210" s="515" t="s">
        <v>567</v>
      </c>
      <c r="D210" s="516"/>
      <c r="E210" s="516"/>
      <c r="F210" s="516"/>
      <c r="G210" s="516"/>
      <c r="H210" s="156"/>
      <c r="I210" s="156"/>
      <c r="J210" s="156"/>
      <c r="K210" s="156"/>
      <c r="L210" s="156"/>
      <c r="M210" s="156"/>
      <c r="N210" s="155"/>
      <c r="O210" s="155"/>
      <c r="P210" s="155"/>
      <c r="Q210" s="155"/>
      <c r="R210" s="156"/>
      <c r="S210" s="156"/>
      <c r="T210" s="156"/>
      <c r="U210" s="156"/>
      <c r="V210" s="156"/>
      <c r="W210" s="156"/>
      <c r="X210" s="156"/>
      <c r="Y210" s="156"/>
      <c r="Z210" s="146"/>
      <c r="AA210" s="146"/>
      <c r="AB210" s="146"/>
      <c r="AC210" s="146"/>
      <c r="AD210" s="146"/>
      <c r="AE210" s="146"/>
      <c r="AF210" s="146"/>
      <c r="AG210" s="146" t="s">
        <v>185</v>
      </c>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row>
    <row r="211" spans="1:60" outlineLevel="3" x14ac:dyDescent="0.25">
      <c r="A211" s="153"/>
      <c r="B211" s="154"/>
      <c r="C211" s="515" t="s">
        <v>568</v>
      </c>
      <c r="D211" s="516"/>
      <c r="E211" s="516"/>
      <c r="F211" s="516"/>
      <c r="G211" s="516"/>
      <c r="H211" s="156"/>
      <c r="I211" s="156"/>
      <c r="J211" s="156"/>
      <c r="K211" s="156"/>
      <c r="L211" s="156"/>
      <c r="M211" s="156"/>
      <c r="N211" s="155"/>
      <c r="O211" s="155"/>
      <c r="P211" s="155"/>
      <c r="Q211" s="155"/>
      <c r="R211" s="156"/>
      <c r="S211" s="156"/>
      <c r="T211" s="156"/>
      <c r="U211" s="156"/>
      <c r="V211" s="156"/>
      <c r="W211" s="156"/>
      <c r="X211" s="156"/>
      <c r="Y211" s="156"/>
      <c r="Z211" s="146"/>
      <c r="AA211" s="146"/>
      <c r="AB211" s="146"/>
      <c r="AC211" s="146"/>
      <c r="AD211" s="146"/>
      <c r="AE211" s="146"/>
      <c r="AF211" s="146"/>
      <c r="AG211" s="146" t="s">
        <v>185</v>
      </c>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row>
    <row r="212" spans="1:60" outlineLevel="3" x14ac:dyDescent="0.25">
      <c r="A212" s="153"/>
      <c r="B212" s="154"/>
      <c r="C212" s="515" t="s">
        <v>569</v>
      </c>
      <c r="D212" s="516"/>
      <c r="E212" s="516"/>
      <c r="F212" s="516"/>
      <c r="G212" s="516"/>
      <c r="H212" s="156"/>
      <c r="I212" s="156"/>
      <c r="J212" s="156"/>
      <c r="K212" s="156"/>
      <c r="L212" s="156"/>
      <c r="M212" s="156"/>
      <c r="N212" s="155"/>
      <c r="O212" s="155"/>
      <c r="P212" s="155"/>
      <c r="Q212" s="155"/>
      <c r="R212" s="156"/>
      <c r="S212" s="156"/>
      <c r="T212" s="156"/>
      <c r="U212" s="156"/>
      <c r="V212" s="156"/>
      <c r="W212" s="156"/>
      <c r="X212" s="156"/>
      <c r="Y212" s="156"/>
      <c r="Z212" s="146"/>
      <c r="AA212" s="146"/>
      <c r="AB212" s="146"/>
      <c r="AC212" s="146"/>
      <c r="AD212" s="146"/>
      <c r="AE212" s="146"/>
      <c r="AF212" s="146"/>
      <c r="AG212" s="146" t="s">
        <v>185</v>
      </c>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row>
    <row r="213" spans="1:60" outlineLevel="3" x14ac:dyDescent="0.25">
      <c r="A213" s="153"/>
      <c r="B213" s="154"/>
      <c r="C213" s="515" t="s">
        <v>570</v>
      </c>
      <c r="D213" s="516"/>
      <c r="E213" s="516"/>
      <c r="F213" s="516"/>
      <c r="G213" s="516"/>
      <c r="H213" s="156"/>
      <c r="I213" s="156"/>
      <c r="J213" s="156"/>
      <c r="K213" s="156"/>
      <c r="L213" s="156"/>
      <c r="M213" s="156"/>
      <c r="N213" s="155"/>
      <c r="O213" s="155"/>
      <c r="P213" s="155"/>
      <c r="Q213" s="155"/>
      <c r="R213" s="156"/>
      <c r="S213" s="156"/>
      <c r="T213" s="156"/>
      <c r="U213" s="156"/>
      <c r="V213" s="156"/>
      <c r="W213" s="156"/>
      <c r="X213" s="156"/>
      <c r="Y213" s="156"/>
      <c r="Z213" s="146"/>
      <c r="AA213" s="146"/>
      <c r="AB213" s="146"/>
      <c r="AC213" s="146"/>
      <c r="AD213" s="146"/>
      <c r="AE213" s="146"/>
      <c r="AF213" s="146"/>
      <c r="AG213" s="146" t="s">
        <v>185</v>
      </c>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row>
    <row r="214" spans="1:60" outlineLevel="3" x14ac:dyDescent="0.25">
      <c r="A214" s="153"/>
      <c r="B214" s="154"/>
      <c r="C214" s="515" t="s">
        <v>571</v>
      </c>
      <c r="D214" s="516"/>
      <c r="E214" s="516"/>
      <c r="F214" s="516"/>
      <c r="G214" s="516"/>
      <c r="H214" s="156"/>
      <c r="I214" s="156"/>
      <c r="J214" s="156"/>
      <c r="K214" s="156"/>
      <c r="L214" s="156"/>
      <c r="M214" s="156"/>
      <c r="N214" s="155"/>
      <c r="O214" s="155"/>
      <c r="P214" s="155"/>
      <c r="Q214" s="155"/>
      <c r="R214" s="156"/>
      <c r="S214" s="156"/>
      <c r="T214" s="156"/>
      <c r="U214" s="156"/>
      <c r="V214" s="156"/>
      <c r="W214" s="156"/>
      <c r="X214" s="156"/>
      <c r="Y214" s="156"/>
      <c r="Z214" s="146"/>
      <c r="AA214" s="146"/>
      <c r="AB214" s="146"/>
      <c r="AC214" s="146"/>
      <c r="AD214" s="146"/>
      <c r="AE214" s="146"/>
      <c r="AF214" s="146"/>
      <c r="AG214" s="146" t="s">
        <v>185</v>
      </c>
      <c r="AH214" s="146"/>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row>
    <row r="215" spans="1:60" x14ac:dyDescent="0.25">
      <c r="A215" s="161" t="s">
        <v>174</v>
      </c>
      <c r="B215" s="162" t="s">
        <v>132</v>
      </c>
      <c r="C215" s="183" t="s">
        <v>133</v>
      </c>
      <c r="D215" s="163"/>
      <c r="E215" s="164"/>
      <c r="F215" s="165"/>
      <c r="G215" s="165">
        <f>SUMIF(AG216:AG220,"&lt;&gt;NOR",G216:G220)</f>
        <v>0</v>
      </c>
      <c r="H215" s="165"/>
      <c r="I215" s="165">
        <f>SUM(I216:I220)</f>
        <v>0</v>
      </c>
      <c r="J215" s="165"/>
      <c r="K215" s="165">
        <f>SUM(K216:K220)</f>
        <v>0</v>
      </c>
      <c r="L215" s="165"/>
      <c r="M215" s="165">
        <f>SUM(M216:M220)</f>
        <v>0</v>
      </c>
      <c r="N215" s="164"/>
      <c r="O215" s="164">
        <f>SUM(O216:O220)</f>
        <v>0.03</v>
      </c>
      <c r="P215" s="164"/>
      <c r="Q215" s="164">
        <f>SUM(Q216:Q220)</f>
        <v>0</v>
      </c>
      <c r="R215" s="165"/>
      <c r="S215" s="165"/>
      <c r="T215" s="166"/>
      <c r="U215" s="160"/>
      <c r="V215" s="160">
        <f>SUM(V216:V220)</f>
        <v>12.6</v>
      </c>
      <c r="W215" s="160"/>
      <c r="X215" s="160"/>
      <c r="Y215" s="160"/>
      <c r="AG215" t="s">
        <v>175</v>
      </c>
    </row>
    <row r="216" spans="1:60" outlineLevel="1" x14ac:dyDescent="0.25">
      <c r="A216" s="168">
        <v>71</v>
      </c>
      <c r="B216" s="169" t="s">
        <v>308</v>
      </c>
      <c r="C216" s="184" t="s">
        <v>309</v>
      </c>
      <c r="D216" s="170" t="s">
        <v>264</v>
      </c>
      <c r="E216" s="171">
        <v>60</v>
      </c>
      <c r="F216" s="172"/>
      <c r="G216" s="173">
        <f>ROUND(E216*F216,2)</f>
        <v>0</v>
      </c>
      <c r="H216" s="172"/>
      <c r="I216" s="173">
        <f>ROUND(E216*H216,2)</f>
        <v>0</v>
      </c>
      <c r="J216" s="172"/>
      <c r="K216" s="173">
        <f>ROUND(E216*J216,2)</f>
        <v>0</v>
      </c>
      <c r="L216" s="173">
        <v>21</v>
      </c>
      <c r="M216" s="173">
        <f>G216*(1+L216/100)</f>
        <v>0</v>
      </c>
      <c r="N216" s="171">
        <v>4.0000000000000002E-4</v>
      </c>
      <c r="O216" s="171">
        <f>ROUND(E216*N216,2)</f>
        <v>0.02</v>
      </c>
      <c r="P216" s="171">
        <v>0</v>
      </c>
      <c r="Q216" s="171">
        <f>ROUND(E216*P216,2)</f>
        <v>0</v>
      </c>
      <c r="R216" s="173" t="s">
        <v>310</v>
      </c>
      <c r="S216" s="173" t="s">
        <v>266</v>
      </c>
      <c r="T216" s="174" t="s">
        <v>266</v>
      </c>
      <c r="U216" s="156">
        <v>0.06</v>
      </c>
      <c r="V216" s="156">
        <f>ROUND(E216*U216,2)</f>
        <v>3.6</v>
      </c>
      <c r="W216" s="156"/>
      <c r="X216" s="156" t="s">
        <v>253</v>
      </c>
      <c r="Y216" s="156" t="s">
        <v>182</v>
      </c>
      <c r="Z216" s="146"/>
      <c r="AA216" s="146"/>
      <c r="AB216" s="146"/>
      <c r="AC216" s="146"/>
      <c r="AD216" s="146"/>
      <c r="AE216" s="146"/>
      <c r="AF216" s="146"/>
      <c r="AG216" s="146" t="s">
        <v>267</v>
      </c>
      <c r="AH216" s="146"/>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row>
    <row r="217" spans="1:60" outlineLevel="2" x14ac:dyDescent="0.25">
      <c r="A217" s="153"/>
      <c r="B217" s="154"/>
      <c r="C217" s="191" t="s">
        <v>572</v>
      </c>
      <c r="D217" s="189"/>
      <c r="E217" s="190">
        <v>50</v>
      </c>
      <c r="F217" s="156"/>
      <c r="G217" s="156"/>
      <c r="H217" s="156"/>
      <c r="I217" s="156"/>
      <c r="J217" s="156"/>
      <c r="K217" s="156"/>
      <c r="L217" s="156"/>
      <c r="M217" s="156"/>
      <c r="N217" s="155"/>
      <c r="O217" s="155"/>
      <c r="P217" s="155"/>
      <c r="Q217" s="155"/>
      <c r="R217" s="156"/>
      <c r="S217" s="156"/>
      <c r="T217" s="156"/>
      <c r="U217" s="156"/>
      <c r="V217" s="156"/>
      <c r="W217" s="156"/>
      <c r="X217" s="156"/>
      <c r="Y217" s="156"/>
      <c r="Z217" s="146"/>
      <c r="AA217" s="146"/>
      <c r="AB217" s="146"/>
      <c r="AC217" s="146"/>
      <c r="AD217" s="146"/>
      <c r="AE217" s="146"/>
      <c r="AF217" s="146"/>
      <c r="AG217" s="146" t="s">
        <v>271</v>
      </c>
      <c r="AH217" s="146">
        <v>0</v>
      </c>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row>
    <row r="218" spans="1:60" outlineLevel="3" x14ac:dyDescent="0.25">
      <c r="A218" s="153"/>
      <c r="B218" s="154"/>
      <c r="C218" s="191" t="s">
        <v>573</v>
      </c>
      <c r="D218" s="189"/>
      <c r="E218" s="190">
        <v>10</v>
      </c>
      <c r="F218" s="156"/>
      <c r="G218" s="156"/>
      <c r="H218" s="156"/>
      <c r="I218" s="156"/>
      <c r="J218" s="156"/>
      <c r="K218" s="156"/>
      <c r="L218" s="156"/>
      <c r="M218" s="156"/>
      <c r="N218" s="155"/>
      <c r="O218" s="155"/>
      <c r="P218" s="155"/>
      <c r="Q218" s="155"/>
      <c r="R218" s="156"/>
      <c r="S218" s="156"/>
      <c r="T218" s="156"/>
      <c r="U218" s="156"/>
      <c r="V218" s="156"/>
      <c r="W218" s="156"/>
      <c r="X218" s="156"/>
      <c r="Y218" s="156"/>
      <c r="Z218" s="146"/>
      <c r="AA218" s="146"/>
      <c r="AB218" s="146"/>
      <c r="AC218" s="146"/>
      <c r="AD218" s="146"/>
      <c r="AE218" s="146"/>
      <c r="AF218" s="146"/>
      <c r="AG218" s="146" t="s">
        <v>271</v>
      </c>
      <c r="AH218" s="146">
        <v>0</v>
      </c>
      <c r="AI218" s="146"/>
      <c r="AJ218" s="146"/>
      <c r="AK218" s="146"/>
      <c r="AL218" s="146"/>
      <c r="AM218" s="146"/>
      <c r="AN218" s="146"/>
      <c r="AO218" s="146"/>
      <c r="AP218" s="146"/>
      <c r="AQ218" s="146"/>
      <c r="AR218" s="146"/>
      <c r="AS218" s="146"/>
      <c r="AT218" s="146"/>
      <c r="AU218" s="146"/>
      <c r="AV218" s="146"/>
      <c r="AW218" s="146"/>
      <c r="AX218" s="146"/>
      <c r="AY218" s="146"/>
      <c r="AZ218" s="146"/>
      <c r="BA218" s="146"/>
      <c r="BB218" s="146"/>
      <c r="BC218" s="146"/>
      <c r="BD218" s="146"/>
      <c r="BE218" s="146"/>
      <c r="BF218" s="146"/>
      <c r="BG218" s="146"/>
      <c r="BH218" s="146"/>
    </row>
    <row r="219" spans="1:60" outlineLevel="1" x14ac:dyDescent="0.25">
      <c r="A219" s="175">
        <v>72</v>
      </c>
      <c r="B219" s="176" t="s">
        <v>311</v>
      </c>
      <c r="C219" s="185" t="s">
        <v>312</v>
      </c>
      <c r="D219" s="177" t="s">
        <v>264</v>
      </c>
      <c r="E219" s="178">
        <v>60</v>
      </c>
      <c r="F219" s="179"/>
      <c r="G219" s="180">
        <f>ROUND(E219*F219,2)</f>
        <v>0</v>
      </c>
      <c r="H219" s="179"/>
      <c r="I219" s="180">
        <f>ROUND(E219*H219,2)</f>
        <v>0</v>
      </c>
      <c r="J219" s="179"/>
      <c r="K219" s="180">
        <f>ROUND(E219*J219,2)</f>
        <v>0</v>
      </c>
      <c r="L219" s="180">
        <v>21</v>
      </c>
      <c r="M219" s="180">
        <f>G219*(1+L219/100)</f>
        <v>0</v>
      </c>
      <c r="N219" s="178">
        <v>2.2000000000000001E-4</v>
      </c>
      <c r="O219" s="178">
        <f>ROUND(E219*N219,2)</f>
        <v>0.01</v>
      </c>
      <c r="P219" s="178">
        <v>0</v>
      </c>
      <c r="Q219" s="178">
        <f>ROUND(E219*P219,2)</f>
        <v>0</v>
      </c>
      <c r="R219" s="180" t="s">
        <v>310</v>
      </c>
      <c r="S219" s="180" t="s">
        <v>266</v>
      </c>
      <c r="T219" s="181" t="s">
        <v>266</v>
      </c>
      <c r="U219" s="156">
        <v>0.1</v>
      </c>
      <c r="V219" s="156">
        <f>ROUND(E219*U219,2)</f>
        <v>6</v>
      </c>
      <c r="W219" s="156"/>
      <c r="X219" s="156" t="s">
        <v>253</v>
      </c>
      <c r="Y219" s="156" t="s">
        <v>182</v>
      </c>
      <c r="Z219" s="146"/>
      <c r="AA219" s="146"/>
      <c r="AB219" s="146"/>
      <c r="AC219" s="146"/>
      <c r="AD219" s="146"/>
      <c r="AE219" s="146"/>
      <c r="AF219" s="146"/>
      <c r="AG219" s="146" t="s">
        <v>267</v>
      </c>
      <c r="AH219" s="146"/>
      <c r="AI219" s="146"/>
      <c r="AJ219" s="146"/>
      <c r="AK219" s="146"/>
      <c r="AL219" s="146"/>
      <c r="AM219" s="146"/>
      <c r="AN219" s="146"/>
      <c r="AO219" s="146"/>
      <c r="AP219" s="146"/>
      <c r="AQ219" s="146"/>
      <c r="AR219" s="146"/>
      <c r="AS219" s="146"/>
      <c r="AT219" s="146"/>
      <c r="AU219" s="146"/>
      <c r="AV219" s="146"/>
      <c r="AW219" s="146"/>
      <c r="AX219" s="146"/>
      <c r="AY219" s="146"/>
      <c r="AZ219" s="146"/>
      <c r="BA219" s="146"/>
      <c r="BB219" s="146"/>
      <c r="BC219" s="146"/>
      <c r="BD219" s="146"/>
      <c r="BE219" s="146"/>
      <c r="BF219" s="146"/>
      <c r="BG219" s="146"/>
      <c r="BH219" s="146"/>
    </row>
    <row r="220" spans="1:60" outlineLevel="1" x14ac:dyDescent="0.25">
      <c r="A220" s="175">
        <v>73</v>
      </c>
      <c r="B220" s="176" t="s">
        <v>313</v>
      </c>
      <c r="C220" s="185" t="s">
        <v>314</v>
      </c>
      <c r="D220" s="177" t="s">
        <v>264</v>
      </c>
      <c r="E220" s="178">
        <v>100</v>
      </c>
      <c r="F220" s="179"/>
      <c r="G220" s="180">
        <f>ROUND(E220*F220,2)</f>
        <v>0</v>
      </c>
      <c r="H220" s="179"/>
      <c r="I220" s="180">
        <f>ROUND(E220*H220,2)</f>
        <v>0</v>
      </c>
      <c r="J220" s="179"/>
      <c r="K220" s="180">
        <f>ROUND(E220*J220,2)</f>
        <v>0</v>
      </c>
      <c r="L220" s="180">
        <v>21</v>
      </c>
      <c r="M220" s="180">
        <f>G220*(1+L220/100)</f>
        <v>0</v>
      </c>
      <c r="N220" s="178">
        <v>1.0000000000000001E-5</v>
      </c>
      <c r="O220" s="178">
        <f>ROUND(E220*N220,2)</f>
        <v>0</v>
      </c>
      <c r="P220" s="178">
        <v>0</v>
      </c>
      <c r="Q220" s="178">
        <f>ROUND(E220*P220,2)</f>
        <v>0</v>
      </c>
      <c r="R220" s="180" t="s">
        <v>310</v>
      </c>
      <c r="S220" s="180" t="s">
        <v>266</v>
      </c>
      <c r="T220" s="181" t="s">
        <v>266</v>
      </c>
      <c r="U220" s="156">
        <v>0.03</v>
      </c>
      <c r="V220" s="156">
        <f>ROUND(E220*U220,2)</f>
        <v>3</v>
      </c>
      <c r="W220" s="156"/>
      <c r="X220" s="156" t="s">
        <v>253</v>
      </c>
      <c r="Y220" s="156" t="s">
        <v>182</v>
      </c>
      <c r="Z220" s="146"/>
      <c r="AA220" s="146"/>
      <c r="AB220" s="146"/>
      <c r="AC220" s="146"/>
      <c r="AD220" s="146"/>
      <c r="AE220" s="146"/>
      <c r="AF220" s="146"/>
      <c r="AG220" s="146" t="s">
        <v>254</v>
      </c>
      <c r="AH220" s="146"/>
      <c r="AI220" s="146"/>
      <c r="AJ220" s="146"/>
      <c r="AK220" s="146"/>
      <c r="AL220" s="146"/>
      <c r="AM220" s="146"/>
      <c r="AN220" s="146"/>
      <c r="AO220" s="146"/>
      <c r="AP220" s="146"/>
      <c r="AQ220" s="146"/>
      <c r="AR220" s="146"/>
      <c r="AS220" s="146"/>
      <c r="AT220" s="146"/>
      <c r="AU220" s="146"/>
      <c r="AV220" s="146"/>
      <c r="AW220" s="146"/>
      <c r="AX220" s="146"/>
      <c r="AY220" s="146"/>
      <c r="AZ220" s="146"/>
      <c r="BA220" s="146"/>
      <c r="BB220" s="146"/>
      <c r="BC220" s="146"/>
      <c r="BD220" s="146"/>
      <c r="BE220" s="146"/>
      <c r="BF220" s="146"/>
      <c r="BG220" s="146"/>
      <c r="BH220" s="146"/>
    </row>
    <row r="221" spans="1:60" x14ac:dyDescent="0.25">
      <c r="A221" s="161" t="s">
        <v>174</v>
      </c>
      <c r="B221" s="162" t="s">
        <v>134</v>
      </c>
      <c r="C221" s="183" t="s">
        <v>135</v>
      </c>
      <c r="D221" s="163"/>
      <c r="E221" s="164"/>
      <c r="F221" s="165"/>
      <c r="G221" s="165">
        <f>SUMIF(AG222:AG222,"&lt;&gt;NOR",G222:G222)</f>
        <v>0</v>
      </c>
      <c r="H221" s="165"/>
      <c r="I221" s="165">
        <f>SUM(I222:I222)</f>
        <v>0</v>
      </c>
      <c r="J221" s="165"/>
      <c r="K221" s="165">
        <f>SUM(K222:K222)</f>
        <v>0</v>
      </c>
      <c r="L221" s="165"/>
      <c r="M221" s="165">
        <f>SUM(M222:M222)</f>
        <v>0</v>
      </c>
      <c r="N221" s="164"/>
      <c r="O221" s="164">
        <f>SUM(O222:O222)</f>
        <v>0</v>
      </c>
      <c r="P221" s="164"/>
      <c r="Q221" s="164">
        <f>SUM(Q222:Q222)</f>
        <v>0</v>
      </c>
      <c r="R221" s="165"/>
      <c r="S221" s="165"/>
      <c r="T221" s="166"/>
      <c r="U221" s="160"/>
      <c r="V221" s="160">
        <f>SUM(V222:V222)</f>
        <v>0</v>
      </c>
      <c r="W221" s="160"/>
      <c r="X221" s="160"/>
      <c r="Y221" s="160"/>
      <c r="AG221" t="s">
        <v>175</v>
      </c>
    </row>
    <row r="222" spans="1:60" outlineLevel="1" x14ac:dyDescent="0.25">
      <c r="A222" s="175">
        <v>74</v>
      </c>
      <c r="B222" s="176" t="s">
        <v>574</v>
      </c>
      <c r="C222" s="185" t="s">
        <v>575</v>
      </c>
      <c r="D222" s="177" t="s">
        <v>290</v>
      </c>
      <c r="E222" s="178">
        <v>1</v>
      </c>
      <c r="F222" s="179"/>
      <c r="G222" s="180">
        <f>ROUND(E222*F222,2)</f>
        <v>0</v>
      </c>
      <c r="H222" s="179"/>
      <c r="I222" s="180">
        <f>ROUND(E222*H222,2)</f>
        <v>0</v>
      </c>
      <c r="J222" s="179"/>
      <c r="K222" s="180">
        <f>ROUND(E222*J222,2)</f>
        <v>0</v>
      </c>
      <c r="L222" s="180">
        <v>21</v>
      </c>
      <c r="M222" s="180">
        <f>G222*(1+L222/100)</f>
        <v>0</v>
      </c>
      <c r="N222" s="178">
        <v>0</v>
      </c>
      <c r="O222" s="178">
        <f>ROUND(E222*N222,2)</f>
        <v>0</v>
      </c>
      <c r="P222" s="178">
        <v>0</v>
      </c>
      <c r="Q222" s="178">
        <f>ROUND(E222*P222,2)</f>
        <v>0</v>
      </c>
      <c r="R222" s="180"/>
      <c r="S222" s="180" t="s">
        <v>179</v>
      </c>
      <c r="T222" s="181" t="s">
        <v>180</v>
      </c>
      <c r="U222" s="156">
        <v>0</v>
      </c>
      <c r="V222" s="156">
        <f>ROUND(E222*U222,2)</f>
        <v>0</v>
      </c>
      <c r="W222" s="156"/>
      <c r="X222" s="156" t="s">
        <v>253</v>
      </c>
      <c r="Y222" s="156" t="s">
        <v>182</v>
      </c>
      <c r="Z222" s="146"/>
      <c r="AA222" s="146"/>
      <c r="AB222" s="146"/>
      <c r="AC222" s="146"/>
      <c r="AD222" s="146"/>
      <c r="AE222" s="146"/>
      <c r="AF222" s="146"/>
      <c r="AG222" s="146" t="s">
        <v>254</v>
      </c>
      <c r="AH222" s="146"/>
      <c r="AI222" s="146"/>
      <c r="AJ222" s="146"/>
      <c r="AK222" s="146"/>
      <c r="AL222" s="146"/>
      <c r="AM222" s="146"/>
      <c r="AN222" s="146"/>
      <c r="AO222" s="146"/>
      <c r="AP222" s="146"/>
      <c r="AQ222" s="146"/>
      <c r="AR222" s="146"/>
      <c r="AS222" s="146"/>
      <c r="AT222" s="146"/>
      <c r="AU222" s="146"/>
      <c r="AV222" s="146"/>
      <c r="AW222" s="146"/>
      <c r="AX222" s="146"/>
      <c r="AY222" s="146"/>
      <c r="AZ222" s="146"/>
      <c r="BA222" s="146"/>
      <c r="BB222" s="146"/>
      <c r="BC222" s="146"/>
      <c r="BD222" s="146"/>
      <c r="BE222" s="146"/>
      <c r="BF222" s="146"/>
      <c r="BG222" s="146"/>
      <c r="BH222" s="146"/>
    </row>
    <row r="223" spans="1:60" x14ac:dyDescent="0.25">
      <c r="A223" s="161" t="s">
        <v>174</v>
      </c>
      <c r="B223" s="162" t="s">
        <v>140</v>
      </c>
      <c r="C223" s="183" t="s">
        <v>141</v>
      </c>
      <c r="D223" s="163"/>
      <c r="E223" s="164"/>
      <c r="F223" s="165"/>
      <c r="G223" s="165">
        <f>SUMIF(AG224:AG225,"&lt;&gt;NOR",G224:G225)</f>
        <v>0</v>
      </c>
      <c r="H223" s="165"/>
      <c r="I223" s="165">
        <f>SUM(I224:I225)</f>
        <v>0</v>
      </c>
      <c r="J223" s="165"/>
      <c r="K223" s="165">
        <f>SUM(K224:K225)</f>
        <v>0</v>
      </c>
      <c r="L223" s="165"/>
      <c r="M223" s="165">
        <f>SUM(M224:M225)</f>
        <v>0</v>
      </c>
      <c r="N223" s="164"/>
      <c r="O223" s="164">
        <f>SUM(O224:O225)</f>
        <v>0</v>
      </c>
      <c r="P223" s="164"/>
      <c r="Q223" s="164">
        <f>SUM(Q224:Q225)</f>
        <v>0</v>
      </c>
      <c r="R223" s="165"/>
      <c r="S223" s="165"/>
      <c r="T223" s="166"/>
      <c r="U223" s="160"/>
      <c r="V223" s="160">
        <f>SUM(V224:V225)</f>
        <v>0.16</v>
      </c>
      <c r="W223" s="160"/>
      <c r="X223" s="160"/>
      <c r="Y223" s="160"/>
      <c r="AG223" t="s">
        <v>175</v>
      </c>
    </row>
    <row r="224" spans="1:60" outlineLevel="1" x14ac:dyDescent="0.25">
      <c r="A224" s="168">
        <v>75</v>
      </c>
      <c r="B224" s="169" t="s">
        <v>576</v>
      </c>
      <c r="C224" s="184" t="s">
        <v>577</v>
      </c>
      <c r="D224" s="170" t="s">
        <v>283</v>
      </c>
      <c r="E224" s="171">
        <v>6</v>
      </c>
      <c r="F224" s="172"/>
      <c r="G224" s="173">
        <f>ROUND(E224*F224,2)</f>
        <v>0</v>
      </c>
      <c r="H224" s="172"/>
      <c r="I224" s="173">
        <f>ROUND(E224*H224,2)</f>
        <v>0</v>
      </c>
      <c r="J224" s="172"/>
      <c r="K224" s="173">
        <f>ROUND(E224*J224,2)</f>
        <v>0</v>
      </c>
      <c r="L224" s="173">
        <v>21</v>
      </c>
      <c r="M224" s="173">
        <f>G224*(1+L224/100)</f>
        <v>0</v>
      </c>
      <c r="N224" s="171">
        <v>6.0000000000000002E-5</v>
      </c>
      <c r="O224" s="171">
        <f>ROUND(E224*N224,2)</f>
        <v>0</v>
      </c>
      <c r="P224" s="171">
        <v>0</v>
      </c>
      <c r="Q224" s="171">
        <f>ROUND(E224*P224,2)</f>
        <v>0</v>
      </c>
      <c r="R224" s="173"/>
      <c r="S224" s="173" t="s">
        <v>266</v>
      </c>
      <c r="T224" s="174" t="s">
        <v>266</v>
      </c>
      <c r="U224" s="156">
        <v>2.5999999999999999E-2</v>
      </c>
      <c r="V224" s="156">
        <f>ROUND(E224*U224,2)</f>
        <v>0.16</v>
      </c>
      <c r="W224" s="156"/>
      <c r="X224" s="156" t="s">
        <v>253</v>
      </c>
      <c r="Y224" s="156" t="s">
        <v>182</v>
      </c>
      <c r="Z224" s="146"/>
      <c r="AA224" s="146"/>
      <c r="AB224" s="146"/>
      <c r="AC224" s="146"/>
      <c r="AD224" s="146"/>
      <c r="AE224" s="146"/>
      <c r="AF224" s="146"/>
      <c r="AG224" s="146" t="s">
        <v>254</v>
      </c>
      <c r="AH224" s="146"/>
      <c r="AI224" s="146"/>
      <c r="AJ224" s="146"/>
      <c r="AK224" s="146"/>
      <c r="AL224" s="146"/>
      <c r="AM224" s="146"/>
      <c r="AN224" s="146"/>
      <c r="AO224" s="146"/>
      <c r="AP224" s="146"/>
      <c r="AQ224" s="146"/>
      <c r="AR224" s="146"/>
      <c r="AS224" s="146"/>
      <c r="AT224" s="146"/>
      <c r="AU224" s="146"/>
      <c r="AV224" s="146"/>
      <c r="AW224" s="146"/>
      <c r="AX224" s="146"/>
      <c r="AY224" s="146"/>
      <c r="AZ224" s="146"/>
      <c r="BA224" s="146"/>
      <c r="BB224" s="146"/>
      <c r="BC224" s="146"/>
      <c r="BD224" s="146"/>
      <c r="BE224" s="146"/>
      <c r="BF224" s="146"/>
      <c r="BG224" s="146"/>
      <c r="BH224" s="146"/>
    </row>
    <row r="225" spans="1:60" outlineLevel="2" x14ac:dyDescent="0.25">
      <c r="A225" s="153"/>
      <c r="B225" s="154"/>
      <c r="C225" s="513" t="s">
        <v>578</v>
      </c>
      <c r="D225" s="514"/>
      <c r="E225" s="514"/>
      <c r="F225" s="514"/>
      <c r="G225" s="514"/>
      <c r="H225" s="156"/>
      <c r="I225" s="156"/>
      <c r="J225" s="156"/>
      <c r="K225" s="156"/>
      <c r="L225" s="156"/>
      <c r="M225" s="156"/>
      <c r="N225" s="155"/>
      <c r="O225" s="155"/>
      <c r="P225" s="155"/>
      <c r="Q225" s="155"/>
      <c r="R225" s="156"/>
      <c r="S225" s="156"/>
      <c r="T225" s="156"/>
      <c r="U225" s="156"/>
      <c r="V225" s="156"/>
      <c r="W225" s="156"/>
      <c r="X225" s="156"/>
      <c r="Y225" s="156"/>
      <c r="Z225" s="146"/>
      <c r="AA225" s="146"/>
      <c r="AB225" s="146"/>
      <c r="AC225" s="146"/>
      <c r="AD225" s="146"/>
      <c r="AE225" s="146"/>
      <c r="AF225" s="146"/>
      <c r="AG225" s="146" t="s">
        <v>185</v>
      </c>
      <c r="AH225" s="146"/>
      <c r="AI225" s="146"/>
      <c r="AJ225" s="146"/>
      <c r="AK225" s="146"/>
      <c r="AL225" s="146"/>
      <c r="AM225" s="146"/>
      <c r="AN225" s="146"/>
      <c r="AO225" s="146"/>
      <c r="AP225" s="146"/>
      <c r="AQ225" s="146"/>
      <c r="AR225" s="146"/>
      <c r="AS225" s="146"/>
      <c r="AT225" s="146"/>
      <c r="AU225" s="146"/>
      <c r="AV225" s="146"/>
      <c r="AW225" s="146"/>
      <c r="AX225" s="146"/>
      <c r="AY225" s="146"/>
      <c r="AZ225" s="146"/>
      <c r="BA225" s="146"/>
      <c r="BB225" s="146"/>
      <c r="BC225" s="146"/>
      <c r="BD225" s="146"/>
      <c r="BE225" s="146"/>
      <c r="BF225" s="146"/>
      <c r="BG225" s="146"/>
      <c r="BH225" s="146"/>
    </row>
    <row r="226" spans="1:60" x14ac:dyDescent="0.25">
      <c r="A226" s="161" t="s">
        <v>174</v>
      </c>
      <c r="B226" s="162" t="s">
        <v>142</v>
      </c>
      <c r="C226" s="183" t="s">
        <v>114</v>
      </c>
      <c r="D226" s="163"/>
      <c r="E226" s="164"/>
      <c r="F226" s="165"/>
      <c r="G226" s="165">
        <f>SUMIF(AG227:AG231,"&lt;&gt;NOR",G227:G231)</f>
        <v>0</v>
      </c>
      <c r="H226" s="165"/>
      <c r="I226" s="165">
        <f>SUM(I227:I231)</f>
        <v>0</v>
      </c>
      <c r="J226" s="165"/>
      <c r="K226" s="165">
        <f>SUM(K227:K231)</f>
        <v>0</v>
      </c>
      <c r="L226" s="165"/>
      <c r="M226" s="165">
        <f>SUM(M227:M231)</f>
        <v>0</v>
      </c>
      <c r="N226" s="164"/>
      <c r="O226" s="164">
        <f>SUM(O227:O231)</f>
        <v>0</v>
      </c>
      <c r="P226" s="164"/>
      <c r="Q226" s="164">
        <f>SUM(Q227:Q231)</f>
        <v>0</v>
      </c>
      <c r="R226" s="165"/>
      <c r="S226" s="165"/>
      <c r="T226" s="166"/>
      <c r="U226" s="160"/>
      <c r="V226" s="160">
        <f>SUM(V227:V231)</f>
        <v>1.25</v>
      </c>
      <c r="W226" s="160"/>
      <c r="X226" s="160"/>
      <c r="Y226" s="160"/>
      <c r="AG226" t="s">
        <v>175</v>
      </c>
    </row>
    <row r="227" spans="1:60" outlineLevel="1" x14ac:dyDescent="0.25">
      <c r="A227" s="168">
        <v>76</v>
      </c>
      <c r="B227" s="169" t="s">
        <v>579</v>
      </c>
      <c r="C227" s="184" t="s">
        <v>580</v>
      </c>
      <c r="D227" s="170" t="s">
        <v>298</v>
      </c>
      <c r="E227" s="171">
        <v>29.823319999999999</v>
      </c>
      <c r="F227" s="172"/>
      <c r="G227" s="173">
        <f>ROUND(E227*F227,2)</f>
        <v>0</v>
      </c>
      <c r="H227" s="172"/>
      <c r="I227" s="173">
        <f>ROUND(E227*H227,2)</f>
        <v>0</v>
      </c>
      <c r="J227" s="172"/>
      <c r="K227" s="173">
        <f>ROUND(E227*J227,2)</f>
        <v>0</v>
      </c>
      <c r="L227" s="173">
        <v>21</v>
      </c>
      <c r="M227" s="173">
        <f>G227*(1+L227/100)</f>
        <v>0</v>
      </c>
      <c r="N227" s="171">
        <v>0</v>
      </c>
      <c r="O227" s="171">
        <f>ROUND(E227*N227,2)</f>
        <v>0</v>
      </c>
      <c r="P227" s="171">
        <v>0</v>
      </c>
      <c r="Q227" s="171">
        <f>ROUND(E227*P227,2)</f>
        <v>0</v>
      </c>
      <c r="R227" s="173" t="s">
        <v>581</v>
      </c>
      <c r="S227" s="173" t="s">
        <v>266</v>
      </c>
      <c r="T227" s="174" t="s">
        <v>266</v>
      </c>
      <c r="U227" s="156">
        <v>4.2000000000000003E-2</v>
      </c>
      <c r="V227" s="156">
        <f>ROUND(E227*U227,2)</f>
        <v>1.25</v>
      </c>
      <c r="W227" s="156"/>
      <c r="X227" s="156" t="s">
        <v>582</v>
      </c>
      <c r="Y227" s="156" t="s">
        <v>182</v>
      </c>
      <c r="Z227" s="146"/>
      <c r="AA227" s="146"/>
      <c r="AB227" s="146"/>
      <c r="AC227" s="146"/>
      <c r="AD227" s="146"/>
      <c r="AE227" s="146"/>
      <c r="AF227" s="146"/>
      <c r="AG227" s="146" t="s">
        <v>583</v>
      </c>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row>
    <row r="228" spans="1:60" outlineLevel="2" x14ac:dyDescent="0.25">
      <c r="A228" s="153"/>
      <c r="B228" s="154"/>
      <c r="C228" s="524" t="s">
        <v>584</v>
      </c>
      <c r="D228" s="525"/>
      <c r="E228" s="525"/>
      <c r="F228" s="525"/>
      <c r="G228" s="525"/>
      <c r="H228" s="156"/>
      <c r="I228" s="156"/>
      <c r="J228" s="156"/>
      <c r="K228" s="156"/>
      <c r="L228" s="156"/>
      <c r="M228" s="156"/>
      <c r="N228" s="155"/>
      <c r="O228" s="155"/>
      <c r="P228" s="155"/>
      <c r="Q228" s="155"/>
      <c r="R228" s="156"/>
      <c r="S228" s="156"/>
      <c r="T228" s="156"/>
      <c r="U228" s="156"/>
      <c r="V228" s="156"/>
      <c r="W228" s="156"/>
      <c r="X228" s="156"/>
      <c r="Y228" s="156"/>
      <c r="Z228" s="146"/>
      <c r="AA228" s="146"/>
      <c r="AB228" s="146"/>
      <c r="AC228" s="146"/>
      <c r="AD228" s="146"/>
      <c r="AE228" s="146"/>
      <c r="AF228" s="146"/>
      <c r="AG228" s="146" t="s">
        <v>275</v>
      </c>
      <c r="AH228" s="146"/>
      <c r="AI228" s="146"/>
      <c r="AJ228" s="146"/>
      <c r="AK228" s="146"/>
      <c r="AL228" s="146"/>
      <c r="AM228" s="146"/>
      <c r="AN228" s="146"/>
      <c r="AO228" s="146"/>
      <c r="AP228" s="146"/>
      <c r="AQ228" s="146"/>
      <c r="AR228" s="146"/>
      <c r="AS228" s="146"/>
      <c r="AT228" s="146"/>
      <c r="AU228" s="146"/>
      <c r="AV228" s="146"/>
      <c r="AW228" s="146"/>
      <c r="AX228" s="146"/>
      <c r="AY228" s="146"/>
      <c r="AZ228" s="146"/>
      <c r="BA228" s="146"/>
      <c r="BB228" s="146"/>
      <c r="BC228" s="146"/>
      <c r="BD228" s="146"/>
      <c r="BE228" s="146"/>
      <c r="BF228" s="146"/>
      <c r="BG228" s="146"/>
      <c r="BH228" s="146"/>
    </row>
    <row r="229" spans="1:60" outlineLevel="1" x14ac:dyDescent="0.25">
      <c r="A229" s="168">
        <v>77</v>
      </c>
      <c r="B229" s="169" t="s">
        <v>585</v>
      </c>
      <c r="C229" s="184" t="s">
        <v>586</v>
      </c>
      <c r="D229" s="170" t="s">
        <v>298</v>
      </c>
      <c r="E229" s="171">
        <v>119.29328</v>
      </c>
      <c r="F229" s="172"/>
      <c r="G229" s="173">
        <f>ROUND(E229*F229,2)</f>
        <v>0</v>
      </c>
      <c r="H229" s="172"/>
      <c r="I229" s="173">
        <f>ROUND(E229*H229,2)</f>
        <v>0</v>
      </c>
      <c r="J229" s="172"/>
      <c r="K229" s="173">
        <f>ROUND(E229*J229,2)</f>
        <v>0</v>
      </c>
      <c r="L229" s="173">
        <v>21</v>
      </c>
      <c r="M229" s="173">
        <f>G229*(1+L229/100)</f>
        <v>0</v>
      </c>
      <c r="N229" s="171">
        <v>0</v>
      </c>
      <c r="O229" s="171">
        <f>ROUND(E229*N229,2)</f>
        <v>0</v>
      </c>
      <c r="P229" s="171">
        <v>0</v>
      </c>
      <c r="Q229" s="171">
        <f>ROUND(E229*P229,2)</f>
        <v>0</v>
      </c>
      <c r="R229" s="173" t="s">
        <v>581</v>
      </c>
      <c r="S229" s="173" t="s">
        <v>266</v>
      </c>
      <c r="T229" s="174" t="s">
        <v>266</v>
      </c>
      <c r="U229" s="156">
        <v>0</v>
      </c>
      <c r="V229" s="156">
        <f>ROUND(E229*U229,2)</f>
        <v>0</v>
      </c>
      <c r="W229" s="156"/>
      <c r="X229" s="156" t="s">
        <v>582</v>
      </c>
      <c r="Y229" s="156" t="s">
        <v>182</v>
      </c>
      <c r="Z229" s="146"/>
      <c r="AA229" s="146"/>
      <c r="AB229" s="146"/>
      <c r="AC229" s="146"/>
      <c r="AD229" s="146"/>
      <c r="AE229" s="146"/>
      <c r="AF229" s="146"/>
      <c r="AG229" s="146" t="s">
        <v>583</v>
      </c>
      <c r="AH229" s="146"/>
      <c r="AI229" s="146"/>
      <c r="AJ229" s="146"/>
      <c r="AK229" s="146"/>
      <c r="AL229" s="146"/>
      <c r="AM229" s="146"/>
      <c r="AN229" s="146"/>
      <c r="AO229" s="146"/>
      <c r="AP229" s="146"/>
      <c r="AQ229" s="146"/>
      <c r="AR229" s="146"/>
      <c r="AS229" s="146"/>
      <c r="AT229" s="146"/>
      <c r="AU229" s="146"/>
      <c r="AV229" s="146"/>
      <c r="AW229" s="146"/>
      <c r="AX229" s="146"/>
      <c r="AY229" s="146"/>
      <c r="AZ229" s="146"/>
      <c r="BA229" s="146"/>
      <c r="BB229" s="146"/>
      <c r="BC229" s="146"/>
      <c r="BD229" s="146"/>
      <c r="BE229" s="146"/>
      <c r="BF229" s="146"/>
      <c r="BG229" s="146"/>
      <c r="BH229" s="146"/>
    </row>
    <row r="230" spans="1:60" outlineLevel="2" x14ac:dyDescent="0.25">
      <c r="A230" s="153"/>
      <c r="B230" s="154"/>
      <c r="C230" s="524" t="s">
        <v>584</v>
      </c>
      <c r="D230" s="525"/>
      <c r="E230" s="525"/>
      <c r="F230" s="525"/>
      <c r="G230" s="525"/>
      <c r="H230" s="156"/>
      <c r="I230" s="156"/>
      <c r="J230" s="156"/>
      <c r="K230" s="156"/>
      <c r="L230" s="156"/>
      <c r="M230" s="156"/>
      <c r="N230" s="155"/>
      <c r="O230" s="155"/>
      <c r="P230" s="155"/>
      <c r="Q230" s="155"/>
      <c r="R230" s="156"/>
      <c r="S230" s="156"/>
      <c r="T230" s="156"/>
      <c r="U230" s="156"/>
      <c r="V230" s="156"/>
      <c r="W230" s="156"/>
      <c r="X230" s="156"/>
      <c r="Y230" s="156"/>
      <c r="Z230" s="146"/>
      <c r="AA230" s="146"/>
      <c r="AB230" s="146"/>
      <c r="AC230" s="146"/>
      <c r="AD230" s="146"/>
      <c r="AE230" s="146"/>
      <c r="AF230" s="146"/>
      <c r="AG230" s="146" t="s">
        <v>275</v>
      </c>
      <c r="AH230" s="146"/>
      <c r="AI230" s="146"/>
      <c r="AJ230" s="146"/>
      <c r="AK230" s="146"/>
      <c r="AL230" s="146"/>
      <c r="AM230" s="146"/>
      <c r="AN230" s="146"/>
      <c r="AO230" s="146"/>
      <c r="AP230" s="146"/>
      <c r="AQ230" s="146"/>
      <c r="AR230" s="146"/>
      <c r="AS230" s="146"/>
      <c r="AT230" s="146"/>
      <c r="AU230" s="146"/>
      <c r="AV230" s="146"/>
      <c r="AW230" s="146"/>
      <c r="AX230" s="146"/>
      <c r="AY230" s="146"/>
      <c r="AZ230" s="146"/>
      <c r="BA230" s="146"/>
      <c r="BB230" s="146"/>
      <c r="BC230" s="146"/>
      <c r="BD230" s="146"/>
      <c r="BE230" s="146"/>
      <c r="BF230" s="146"/>
      <c r="BG230" s="146"/>
      <c r="BH230" s="146"/>
    </row>
    <row r="231" spans="1:60" outlineLevel="2" x14ac:dyDescent="0.25">
      <c r="A231" s="153"/>
      <c r="B231" s="154"/>
      <c r="C231" s="515" t="s">
        <v>587</v>
      </c>
      <c r="D231" s="516"/>
      <c r="E231" s="516"/>
      <c r="F231" s="516"/>
      <c r="G231" s="516"/>
      <c r="H231" s="156"/>
      <c r="I231" s="156"/>
      <c r="J231" s="156"/>
      <c r="K231" s="156"/>
      <c r="L231" s="156"/>
      <c r="M231" s="156"/>
      <c r="N231" s="155"/>
      <c r="O231" s="155"/>
      <c r="P231" s="155"/>
      <c r="Q231" s="155"/>
      <c r="R231" s="156"/>
      <c r="S231" s="156"/>
      <c r="T231" s="156"/>
      <c r="U231" s="156"/>
      <c r="V231" s="156"/>
      <c r="W231" s="156"/>
      <c r="X231" s="156"/>
      <c r="Y231" s="156"/>
      <c r="Z231" s="146"/>
      <c r="AA231" s="146"/>
      <c r="AB231" s="146"/>
      <c r="AC231" s="146"/>
      <c r="AD231" s="146"/>
      <c r="AE231" s="146"/>
      <c r="AF231" s="146"/>
      <c r="AG231" s="146" t="s">
        <v>185</v>
      </c>
      <c r="AH231" s="146"/>
      <c r="AI231" s="146"/>
      <c r="AJ231" s="146"/>
      <c r="AK231" s="146"/>
      <c r="AL231" s="146"/>
      <c r="AM231" s="146"/>
      <c r="AN231" s="146"/>
      <c r="AO231" s="146"/>
      <c r="AP231" s="146"/>
      <c r="AQ231" s="146"/>
      <c r="AR231" s="146"/>
      <c r="AS231" s="146"/>
      <c r="AT231" s="146"/>
      <c r="AU231" s="146"/>
      <c r="AV231" s="146"/>
      <c r="AW231" s="146"/>
      <c r="AX231" s="146"/>
      <c r="AY231" s="146"/>
      <c r="AZ231" s="146"/>
      <c r="BA231" s="146"/>
      <c r="BB231" s="146"/>
      <c r="BC231" s="146"/>
      <c r="BD231" s="146"/>
      <c r="BE231" s="146"/>
      <c r="BF231" s="146"/>
      <c r="BG231" s="146"/>
      <c r="BH231" s="146"/>
    </row>
    <row r="232" spans="1:60" x14ac:dyDescent="0.25">
      <c r="A232" s="3"/>
      <c r="B232" s="4"/>
      <c r="C232" s="186"/>
      <c r="D232" s="6"/>
      <c r="E232" s="3"/>
      <c r="F232" s="3"/>
      <c r="G232" s="3"/>
      <c r="H232" s="3"/>
      <c r="I232" s="3"/>
      <c r="J232" s="3"/>
      <c r="K232" s="3"/>
      <c r="L232" s="3"/>
      <c r="M232" s="3"/>
      <c r="N232" s="3"/>
      <c r="O232" s="3"/>
      <c r="P232" s="3"/>
      <c r="Q232" s="3"/>
      <c r="R232" s="3"/>
      <c r="S232" s="3"/>
      <c r="T232" s="3"/>
      <c r="U232" s="3"/>
      <c r="V232" s="3"/>
      <c r="W232" s="3"/>
      <c r="X232" s="3"/>
      <c r="Y232" s="3"/>
      <c r="AE232">
        <v>12</v>
      </c>
      <c r="AF232">
        <v>21</v>
      </c>
      <c r="AG232" t="s">
        <v>160</v>
      </c>
    </row>
    <row r="233" spans="1:60" x14ac:dyDescent="0.25">
      <c r="A233" s="149"/>
      <c r="B233" s="150" t="s">
        <v>29</v>
      </c>
      <c r="C233" s="187"/>
      <c r="D233" s="151"/>
      <c r="E233" s="152"/>
      <c r="F233" s="152"/>
      <c r="G233" s="167">
        <f>G8+G95+G97+G135+G144+G160+G165+G179+G184+G195+G204+G207+G215+G221+G223+G226</f>
        <v>0</v>
      </c>
      <c r="H233" s="3"/>
      <c r="I233" s="3"/>
      <c r="J233" s="3"/>
      <c r="K233" s="3"/>
      <c r="L233" s="3"/>
      <c r="M233" s="3"/>
      <c r="N233" s="3"/>
      <c r="O233" s="3"/>
      <c r="P233" s="3"/>
      <c r="Q233" s="3"/>
      <c r="R233" s="3"/>
      <c r="S233" s="3"/>
      <c r="T233" s="3"/>
      <c r="U233" s="3"/>
      <c r="V233" s="3"/>
      <c r="W233" s="3"/>
      <c r="X233" s="3"/>
      <c r="Y233" s="3"/>
      <c r="AE233">
        <f>SUMIF(L7:L231,AE232,G7:G231)</f>
        <v>0</v>
      </c>
      <c r="AF233">
        <f>SUMIF(L7:L231,AF232,G7:G231)</f>
        <v>0</v>
      </c>
      <c r="AG233" t="s">
        <v>246</v>
      </c>
    </row>
    <row r="234" spans="1:60" x14ac:dyDescent="0.25">
      <c r="C234" s="188"/>
      <c r="D234" s="10"/>
      <c r="AG234" t="s">
        <v>248</v>
      </c>
    </row>
    <row r="235" spans="1:60" x14ac:dyDescent="0.25">
      <c r="D235" s="10"/>
    </row>
    <row r="236" spans="1:60" x14ac:dyDescent="0.25">
      <c r="D236" s="10"/>
    </row>
    <row r="237" spans="1:60" x14ac:dyDescent="0.25">
      <c r="D237" s="10"/>
    </row>
    <row r="238" spans="1:60" x14ac:dyDescent="0.25">
      <c r="D238" s="10"/>
    </row>
    <row r="239" spans="1:60" x14ac:dyDescent="0.25">
      <c r="D239" s="10"/>
    </row>
    <row r="240" spans="1:60"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uv6cOeZKXDGXCrBPTU/P5R6My/jJhIAwQ1X7FthHHZ7b1BNeyuSl8fa6bP0ZyL+SEtyoQylaq9HRV/MmX2LB/g==" saltValue="uGKII5+80xw3rYyZ8ChzrA==" spinCount="100000" sheet="1" formatRows="0"/>
  <mergeCells count="82">
    <mergeCell ref="C32:G32"/>
    <mergeCell ref="A1:G1"/>
    <mergeCell ref="C2:G2"/>
    <mergeCell ref="C3:G3"/>
    <mergeCell ref="C4:G4"/>
    <mergeCell ref="C12:G12"/>
    <mergeCell ref="C16:G16"/>
    <mergeCell ref="C18:G18"/>
    <mergeCell ref="C23:G23"/>
    <mergeCell ref="C25:G25"/>
    <mergeCell ref="C28:G28"/>
    <mergeCell ref="C31:G31"/>
    <mergeCell ref="C62:G62"/>
    <mergeCell ref="C35:G35"/>
    <mergeCell ref="C38:G38"/>
    <mergeCell ref="C41:G41"/>
    <mergeCell ref="C43:G43"/>
    <mergeCell ref="C45:G45"/>
    <mergeCell ref="C48:G48"/>
    <mergeCell ref="C51:G51"/>
    <mergeCell ref="C52:G52"/>
    <mergeCell ref="C56:G56"/>
    <mergeCell ref="C58:G58"/>
    <mergeCell ref="C60:G60"/>
    <mergeCell ref="C93:G93"/>
    <mergeCell ref="C64:G64"/>
    <mergeCell ref="C66:G66"/>
    <mergeCell ref="C68:G68"/>
    <mergeCell ref="C73:G73"/>
    <mergeCell ref="C74:G74"/>
    <mergeCell ref="C81:G81"/>
    <mergeCell ref="C86:G86"/>
    <mergeCell ref="C87:G87"/>
    <mergeCell ref="C88:G88"/>
    <mergeCell ref="C89:G89"/>
    <mergeCell ref="C92:G92"/>
    <mergeCell ref="C134:G134"/>
    <mergeCell ref="C99:G99"/>
    <mergeCell ref="C100:G100"/>
    <mergeCell ref="C106:G106"/>
    <mergeCell ref="C109:G109"/>
    <mergeCell ref="C110:G110"/>
    <mergeCell ref="C111:G111"/>
    <mergeCell ref="C115:G115"/>
    <mergeCell ref="C118:G118"/>
    <mergeCell ref="C121:G121"/>
    <mergeCell ref="C124:G124"/>
    <mergeCell ref="C130:G130"/>
    <mergeCell ref="C173:G173"/>
    <mergeCell ref="C137:G137"/>
    <mergeCell ref="C140:G140"/>
    <mergeCell ref="C141:G141"/>
    <mergeCell ref="C142:G142"/>
    <mergeCell ref="C146:G146"/>
    <mergeCell ref="C151:G151"/>
    <mergeCell ref="C154:G154"/>
    <mergeCell ref="C159:G159"/>
    <mergeCell ref="C162:G162"/>
    <mergeCell ref="C163:G163"/>
    <mergeCell ref="C164:G164"/>
    <mergeCell ref="C206:G206"/>
    <mergeCell ref="C175:G175"/>
    <mergeCell ref="C176:G176"/>
    <mergeCell ref="C177:G177"/>
    <mergeCell ref="C178:G178"/>
    <mergeCell ref="C181:G181"/>
    <mergeCell ref="C183:G183"/>
    <mergeCell ref="C186:G186"/>
    <mergeCell ref="C187:G187"/>
    <mergeCell ref="C190:G190"/>
    <mergeCell ref="C192:G192"/>
    <mergeCell ref="C194:G194"/>
    <mergeCell ref="C225:G225"/>
    <mergeCell ref="C228:G228"/>
    <mergeCell ref="C230:G230"/>
    <mergeCell ref="C231:G231"/>
    <mergeCell ref="C209:G209"/>
    <mergeCell ref="C210:G210"/>
    <mergeCell ref="C211:G211"/>
    <mergeCell ref="C212:G212"/>
    <mergeCell ref="C213:G213"/>
    <mergeCell ref="C214:G214"/>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21433-7079-4D60-BC9A-4D092C7D9959}">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59</v>
      </c>
      <c r="C3" s="518" t="s">
        <v>60</v>
      </c>
      <c r="D3" s="519"/>
      <c r="E3" s="519"/>
      <c r="F3" s="519"/>
      <c r="G3" s="520"/>
      <c r="AC3" s="120" t="s">
        <v>148</v>
      </c>
      <c r="AG3" t="s">
        <v>150</v>
      </c>
    </row>
    <row r="4" spans="1:60" ht="25.2" customHeight="1" x14ac:dyDescent="0.25">
      <c r="A4" s="139" t="s">
        <v>9</v>
      </c>
      <c r="B4" s="140" t="s">
        <v>59</v>
      </c>
      <c r="C4" s="521" t="s">
        <v>60</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SUMIF(AG9:AG35,"&lt;&gt;NOR",G9:G35)</f>
        <v>0</v>
      </c>
      <c r="H8" s="165"/>
      <c r="I8" s="165">
        <f>SUM(I9:I35)</f>
        <v>0</v>
      </c>
      <c r="J8" s="165"/>
      <c r="K8" s="165">
        <f>SUM(K9:K35)</f>
        <v>0</v>
      </c>
      <c r="L8" s="165"/>
      <c r="M8" s="165">
        <f>SUM(M9:M35)</f>
        <v>0</v>
      </c>
      <c r="N8" s="164"/>
      <c r="O8" s="164">
        <f>SUM(O9:O35)</f>
        <v>0</v>
      </c>
      <c r="P8" s="164"/>
      <c r="Q8" s="164">
        <f>SUM(Q9:Q35)</f>
        <v>0</v>
      </c>
      <c r="R8" s="165"/>
      <c r="S8" s="165"/>
      <c r="T8" s="166"/>
      <c r="U8" s="160"/>
      <c r="V8" s="160">
        <f>SUM(V9:V35)</f>
        <v>24.09</v>
      </c>
      <c r="W8" s="160"/>
      <c r="X8" s="160"/>
      <c r="Y8" s="160"/>
      <c r="AG8" t="s">
        <v>175</v>
      </c>
    </row>
    <row r="9" spans="1:60" outlineLevel="1" x14ac:dyDescent="0.25">
      <c r="A9" s="168">
        <v>1</v>
      </c>
      <c r="B9" s="169" t="s">
        <v>588</v>
      </c>
      <c r="C9" s="184" t="s">
        <v>589</v>
      </c>
      <c r="D9" s="170" t="s">
        <v>343</v>
      </c>
      <c r="E9" s="171">
        <v>12.58</v>
      </c>
      <c r="F9" s="172"/>
      <c r="G9" s="173">
        <f>ROUND(E9*F9,2)</f>
        <v>0</v>
      </c>
      <c r="H9" s="172"/>
      <c r="I9" s="173">
        <f>ROUND(E9*H9,2)</f>
        <v>0</v>
      </c>
      <c r="J9" s="172"/>
      <c r="K9" s="173">
        <f>ROUND(E9*J9,2)</f>
        <v>0</v>
      </c>
      <c r="L9" s="173">
        <v>21</v>
      </c>
      <c r="M9" s="173">
        <f>G9*(1+L9/100)</f>
        <v>0</v>
      </c>
      <c r="N9" s="171">
        <v>0</v>
      </c>
      <c r="O9" s="171">
        <f>ROUND(E9*N9,2)</f>
        <v>0</v>
      </c>
      <c r="P9" s="171">
        <v>0</v>
      </c>
      <c r="Q9" s="171">
        <f>ROUND(E9*P9,2)</f>
        <v>0</v>
      </c>
      <c r="R9" s="173" t="s">
        <v>323</v>
      </c>
      <c r="S9" s="173" t="s">
        <v>266</v>
      </c>
      <c r="T9" s="174" t="s">
        <v>266</v>
      </c>
      <c r="U9" s="156">
        <v>0.626</v>
      </c>
      <c r="V9" s="156">
        <f>ROUND(E9*U9,2)</f>
        <v>7.88</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524" t="s">
        <v>590</v>
      </c>
      <c r="D10" s="525"/>
      <c r="E10" s="525"/>
      <c r="F10" s="525"/>
      <c r="G10" s="525"/>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2" x14ac:dyDescent="0.25">
      <c r="A11" s="153"/>
      <c r="B11" s="154"/>
      <c r="C11" s="191" t="s">
        <v>591</v>
      </c>
      <c r="D11" s="189"/>
      <c r="E11" s="190">
        <v>12.58</v>
      </c>
      <c r="F11" s="156"/>
      <c r="G11" s="156"/>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271</v>
      </c>
      <c r="AH11" s="146">
        <v>0</v>
      </c>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68">
        <v>2</v>
      </c>
      <c r="B12" s="169" t="s">
        <v>592</v>
      </c>
      <c r="C12" s="184" t="s">
        <v>593</v>
      </c>
      <c r="D12" s="170" t="s">
        <v>343</v>
      </c>
      <c r="E12" s="171">
        <v>25.355</v>
      </c>
      <c r="F12" s="172"/>
      <c r="G12" s="173">
        <f>ROUND(E12*F12,2)</f>
        <v>0</v>
      </c>
      <c r="H12" s="172"/>
      <c r="I12" s="173">
        <f>ROUND(E12*H12,2)</f>
        <v>0</v>
      </c>
      <c r="J12" s="172"/>
      <c r="K12" s="173">
        <f>ROUND(E12*J12,2)</f>
        <v>0</v>
      </c>
      <c r="L12" s="173">
        <v>21</v>
      </c>
      <c r="M12" s="173">
        <f>G12*(1+L12/100)</f>
        <v>0</v>
      </c>
      <c r="N12" s="171">
        <v>0</v>
      </c>
      <c r="O12" s="171">
        <f>ROUND(E12*N12,2)</f>
        <v>0</v>
      </c>
      <c r="P12" s="171">
        <v>0</v>
      </c>
      <c r="Q12" s="171">
        <f>ROUND(E12*P12,2)</f>
        <v>0</v>
      </c>
      <c r="R12" s="173" t="s">
        <v>323</v>
      </c>
      <c r="S12" s="173" t="s">
        <v>266</v>
      </c>
      <c r="T12" s="174" t="s">
        <v>266</v>
      </c>
      <c r="U12" s="156">
        <v>0.31</v>
      </c>
      <c r="V12" s="156">
        <f>ROUND(E12*U12,2)</f>
        <v>7.86</v>
      </c>
      <c r="W12" s="156"/>
      <c r="X12" s="156" t="s">
        <v>253</v>
      </c>
      <c r="Y12" s="156" t="s">
        <v>182</v>
      </c>
      <c r="Z12" s="146"/>
      <c r="AA12" s="146"/>
      <c r="AB12" s="146"/>
      <c r="AC12" s="146"/>
      <c r="AD12" s="146"/>
      <c r="AE12" s="146"/>
      <c r="AF12" s="146"/>
      <c r="AG12" s="146" t="s">
        <v>254</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ht="21" outlineLevel="2" x14ac:dyDescent="0.25">
      <c r="A13" s="153"/>
      <c r="B13" s="154"/>
      <c r="C13" s="524" t="s">
        <v>594</v>
      </c>
      <c r="D13" s="525"/>
      <c r="E13" s="525"/>
      <c r="F13" s="525"/>
      <c r="G13" s="525"/>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275</v>
      </c>
      <c r="AH13" s="146"/>
      <c r="AI13" s="146"/>
      <c r="AJ13" s="146"/>
      <c r="AK13" s="146"/>
      <c r="AL13" s="146"/>
      <c r="AM13" s="146"/>
      <c r="AN13" s="146"/>
      <c r="AO13" s="146"/>
      <c r="AP13" s="146"/>
      <c r="AQ13" s="146"/>
      <c r="AR13" s="146"/>
      <c r="AS13" s="146"/>
      <c r="AT13" s="146"/>
      <c r="AU13" s="146"/>
      <c r="AV13" s="146"/>
      <c r="AW13" s="146"/>
      <c r="AX13" s="146"/>
      <c r="AY13" s="146"/>
      <c r="AZ13" s="146"/>
      <c r="BA13" s="182" t="str">
        <f>C13</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3" s="146"/>
      <c r="BC13" s="146"/>
      <c r="BD13" s="146"/>
      <c r="BE13" s="146"/>
      <c r="BF13" s="146"/>
      <c r="BG13" s="146"/>
      <c r="BH13" s="146"/>
    </row>
    <row r="14" spans="1:60" outlineLevel="2" x14ac:dyDescent="0.25">
      <c r="A14" s="153"/>
      <c r="B14" s="154"/>
      <c r="C14" s="191" t="s">
        <v>595</v>
      </c>
      <c r="D14" s="189"/>
      <c r="E14" s="190">
        <v>36.575000000000003</v>
      </c>
      <c r="F14" s="156"/>
      <c r="G14" s="156"/>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271</v>
      </c>
      <c r="AH14" s="146">
        <v>0</v>
      </c>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3" x14ac:dyDescent="0.25">
      <c r="A15" s="153"/>
      <c r="B15" s="154"/>
      <c r="C15" s="191" t="s">
        <v>596</v>
      </c>
      <c r="D15" s="189"/>
      <c r="E15" s="190">
        <v>-11.22</v>
      </c>
      <c r="F15" s="156"/>
      <c r="G15" s="156"/>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271</v>
      </c>
      <c r="AH15" s="146">
        <v>0</v>
      </c>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68">
        <v>3</v>
      </c>
      <c r="B16" s="169" t="s">
        <v>597</v>
      </c>
      <c r="C16" s="184" t="s">
        <v>598</v>
      </c>
      <c r="D16" s="170" t="s">
        <v>343</v>
      </c>
      <c r="E16" s="171">
        <v>25.355</v>
      </c>
      <c r="F16" s="172"/>
      <c r="G16" s="173">
        <f>ROUND(E16*F16,2)</f>
        <v>0</v>
      </c>
      <c r="H16" s="172"/>
      <c r="I16" s="173">
        <f>ROUND(E16*H16,2)</f>
        <v>0</v>
      </c>
      <c r="J16" s="172"/>
      <c r="K16" s="173">
        <f>ROUND(E16*J16,2)</f>
        <v>0</v>
      </c>
      <c r="L16" s="173">
        <v>21</v>
      </c>
      <c r="M16" s="173">
        <f>G16*(1+L16/100)</f>
        <v>0</v>
      </c>
      <c r="N16" s="171">
        <v>0</v>
      </c>
      <c r="O16" s="171">
        <f>ROUND(E16*N16,2)</f>
        <v>0</v>
      </c>
      <c r="P16" s="171">
        <v>0</v>
      </c>
      <c r="Q16" s="171">
        <f>ROUND(E16*P16,2)</f>
        <v>0</v>
      </c>
      <c r="R16" s="173" t="s">
        <v>323</v>
      </c>
      <c r="S16" s="173" t="s">
        <v>266</v>
      </c>
      <c r="T16" s="174" t="s">
        <v>266</v>
      </c>
      <c r="U16" s="156">
        <v>0.1024</v>
      </c>
      <c r="V16" s="156">
        <f>ROUND(E16*U16,2)</f>
        <v>2.6</v>
      </c>
      <c r="W16" s="156"/>
      <c r="X16" s="156" t="s">
        <v>253</v>
      </c>
      <c r="Y16" s="156" t="s">
        <v>182</v>
      </c>
      <c r="Z16" s="146"/>
      <c r="AA16" s="146"/>
      <c r="AB16" s="146"/>
      <c r="AC16" s="146"/>
      <c r="AD16" s="146"/>
      <c r="AE16" s="146"/>
      <c r="AF16" s="146"/>
      <c r="AG16" s="146" t="s">
        <v>254</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ht="21" outlineLevel="2" x14ac:dyDescent="0.25">
      <c r="A17" s="153"/>
      <c r="B17" s="154"/>
      <c r="C17" s="524" t="s">
        <v>594</v>
      </c>
      <c r="D17" s="525"/>
      <c r="E17" s="525"/>
      <c r="F17" s="525"/>
      <c r="G17" s="525"/>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275</v>
      </c>
      <c r="AH17" s="146"/>
      <c r="AI17" s="146"/>
      <c r="AJ17" s="146"/>
      <c r="AK17" s="146"/>
      <c r="AL17" s="146"/>
      <c r="AM17" s="146"/>
      <c r="AN17" s="146"/>
      <c r="AO17" s="146"/>
      <c r="AP17" s="146"/>
      <c r="AQ17" s="146"/>
      <c r="AR17" s="146"/>
      <c r="AS17" s="146"/>
      <c r="AT17" s="146"/>
      <c r="AU17" s="146"/>
      <c r="AV17" s="146"/>
      <c r="AW17" s="146"/>
      <c r="AX17" s="146"/>
      <c r="AY17" s="146"/>
      <c r="AZ17" s="146"/>
      <c r="BA17" s="182" t="str">
        <f>C17</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7" s="146"/>
      <c r="BC17" s="146"/>
      <c r="BD17" s="146"/>
      <c r="BE17" s="146"/>
      <c r="BF17" s="146"/>
      <c r="BG17" s="146"/>
      <c r="BH17" s="146"/>
    </row>
    <row r="18" spans="1:60" outlineLevel="2" x14ac:dyDescent="0.25">
      <c r="A18" s="153"/>
      <c r="B18" s="154"/>
      <c r="C18" s="191" t="s">
        <v>599</v>
      </c>
      <c r="D18" s="189"/>
      <c r="E18" s="190">
        <v>25.355</v>
      </c>
      <c r="F18" s="156"/>
      <c r="G18" s="156"/>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271</v>
      </c>
      <c r="AH18" s="146">
        <v>5</v>
      </c>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68">
        <v>4</v>
      </c>
      <c r="B19" s="169" t="s">
        <v>349</v>
      </c>
      <c r="C19" s="184" t="s">
        <v>350</v>
      </c>
      <c r="D19" s="170" t="s">
        <v>343</v>
      </c>
      <c r="E19" s="171">
        <v>1.1519999999999999</v>
      </c>
      <c r="F19" s="172"/>
      <c r="G19" s="173">
        <f>ROUND(E19*F19,2)</f>
        <v>0</v>
      </c>
      <c r="H19" s="172"/>
      <c r="I19" s="173">
        <f>ROUND(E19*H19,2)</f>
        <v>0</v>
      </c>
      <c r="J19" s="172"/>
      <c r="K19" s="173">
        <f>ROUND(E19*J19,2)</f>
        <v>0</v>
      </c>
      <c r="L19" s="173">
        <v>21</v>
      </c>
      <c r="M19" s="173">
        <f>G19*(1+L19/100)</f>
        <v>0</v>
      </c>
      <c r="N19" s="171">
        <v>0</v>
      </c>
      <c r="O19" s="171">
        <f>ROUND(E19*N19,2)</f>
        <v>0</v>
      </c>
      <c r="P19" s="171">
        <v>0</v>
      </c>
      <c r="Q19" s="171">
        <f>ROUND(E19*P19,2)</f>
        <v>0</v>
      </c>
      <c r="R19" s="173" t="s">
        <v>323</v>
      </c>
      <c r="S19" s="173" t="s">
        <v>266</v>
      </c>
      <c r="T19" s="174" t="s">
        <v>266</v>
      </c>
      <c r="U19" s="156">
        <v>4.6550000000000002</v>
      </c>
      <c r="V19" s="156">
        <f>ROUND(E19*U19,2)</f>
        <v>5.36</v>
      </c>
      <c r="W19" s="156"/>
      <c r="X19" s="156" t="s">
        <v>253</v>
      </c>
      <c r="Y19" s="156" t="s">
        <v>182</v>
      </c>
      <c r="Z19" s="146"/>
      <c r="AA19" s="146"/>
      <c r="AB19" s="146"/>
      <c r="AC19" s="146"/>
      <c r="AD19" s="146"/>
      <c r="AE19" s="146"/>
      <c r="AF19" s="146"/>
      <c r="AG19" s="146" t="s">
        <v>254</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524" t="s">
        <v>351</v>
      </c>
      <c r="D20" s="525"/>
      <c r="E20" s="525"/>
      <c r="F20" s="525"/>
      <c r="G20" s="525"/>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275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2" x14ac:dyDescent="0.25">
      <c r="A21" s="153"/>
      <c r="B21" s="154"/>
      <c r="C21" s="191" t="s">
        <v>600</v>
      </c>
      <c r="D21" s="189"/>
      <c r="E21" s="190">
        <v>1.1519999999999999</v>
      </c>
      <c r="F21" s="156"/>
      <c r="G21" s="156"/>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271</v>
      </c>
      <c r="AH21" s="146">
        <v>0</v>
      </c>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68">
        <v>5</v>
      </c>
      <c r="B22" s="169" t="s">
        <v>373</v>
      </c>
      <c r="C22" s="184" t="s">
        <v>374</v>
      </c>
      <c r="D22" s="170" t="s">
        <v>343</v>
      </c>
      <c r="E22" s="171">
        <v>39.087000000000003</v>
      </c>
      <c r="F22" s="172"/>
      <c r="G22" s="173">
        <f>ROUND(E22*F22,2)</f>
        <v>0</v>
      </c>
      <c r="H22" s="172"/>
      <c r="I22" s="173">
        <f>ROUND(E22*H22,2)</f>
        <v>0</v>
      </c>
      <c r="J22" s="172"/>
      <c r="K22" s="173">
        <f>ROUND(E22*J22,2)</f>
        <v>0</v>
      </c>
      <c r="L22" s="173">
        <v>21</v>
      </c>
      <c r="M22" s="173">
        <f>G22*(1+L22/100)</f>
        <v>0</v>
      </c>
      <c r="N22" s="171">
        <v>0</v>
      </c>
      <c r="O22" s="171">
        <f>ROUND(E22*N22,2)</f>
        <v>0</v>
      </c>
      <c r="P22" s="171">
        <v>0</v>
      </c>
      <c r="Q22" s="171">
        <f>ROUND(E22*P22,2)</f>
        <v>0</v>
      </c>
      <c r="R22" s="173" t="s">
        <v>323</v>
      </c>
      <c r="S22" s="173" t="s">
        <v>266</v>
      </c>
      <c r="T22" s="174" t="s">
        <v>266</v>
      </c>
      <c r="U22" s="156">
        <v>0.01</v>
      </c>
      <c r="V22" s="156">
        <f>ROUND(E22*U22,2)</f>
        <v>0.39</v>
      </c>
      <c r="W22" s="156"/>
      <c r="X22" s="156" t="s">
        <v>253</v>
      </c>
      <c r="Y22" s="156" t="s">
        <v>182</v>
      </c>
      <c r="Z22" s="146"/>
      <c r="AA22" s="146"/>
      <c r="AB22" s="146"/>
      <c r="AC22" s="146"/>
      <c r="AD22" s="146"/>
      <c r="AE22" s="146"/>
      <c r="AF22" s="146"/>
      <c r="AG22" s="146" t="s">
        <v>254</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2" x14ac:dyDescent="0.25">
      <c r="A23" s="153"/>
      <c r="B23" s="154"/>
      <c r="C23" s="524" t="s">
        <v>375</v>
      </c>
      <c r="D23" s="525"/>
      <c r="E23" s="525"/>
      <c r="F23" s="525"/>
      <c r="G23" s="525"/>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275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191" t="s">
        <v>601</v>
      </c>
      <c r="D24" s="189"/>
      <c r="E24" s="190">
        <v>12.58</v>
      </c>
      <c r="F24" s="156"/>
      <c r="G24" s="156"/>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271</v>
      </c>
      <c r="AH24" s="146">
        <v>0</v>
      </c>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3" x14ac:dyDescent="0.25">
      <c r="A25" s="153"/>
      <c r="B25" s="154"/>
      <c r="C25" s="191" t="s">
        <v>600</v>
      </c>
      <c r="D25" s="189"/>
      <c r="E25" s="190">
        <v>1.1519999999999999</v>
      </c>
      <c r="F25" s="156"/>
      <c r="G25" s="156"/>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271</v>
      </c>
      <c r="AH25" s="146">
        <v>0</v>
      </c>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3" x14ac:dyDescent="0.25">
      <c r="A26" s="153"/>
      <c r="B26" s="154"/>
      <c r="C26" s="191" t="s">
        <v>595</v>
      </c>
      <c r="D26" s="189"/>
      <c r="E26" s="190">
        <v>36.575000000000003</v>
      </c>
      <c r="F26" s="156"/>
      <c r="G26" s="156"/>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271</v>
      </c>
      <c r="AH26" s="146">
        <v>0</v>
      </c>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3" x14ac:dyDescent="0.25">
      <c r="A27" s="153"/>
      <c r="B27" s="154"/>
      <c r="C27" s="191" t="s">
        <v>596</v>
      </c>
      <c r="D27" s="189"/>
      <c r="E27" s="190">
        <v>-11.22</v>
      </c>
      <c r="F27" s="156"/>
      <c r="G27" s="15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271</v>
      </c>
      <c r="AH27" s="146">
        <v>0</v>
      </c>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68">
        <v>6</v>
      </c>
      <c r="B28" s="169" t="s">
        <v>410</v>
      </c>
      <c r="C28" s="184" t="s">
        <v>411</v>
      </c>
      <c r="D28" s="170" t="s">
        <v>343</v>
      </c>
      <c r="E28" s="171">
        <v>39.087000000000003</v>
      </c>
      <c r="F28" s="172"/>
      <c r="G28" s="173">
        <f>ROUND(E28*F28,2)</f>
        <v>0</v>
      </c>
      <c r="H28" s="172"/>
      <c r="I28" s="173">
        <f>ROUND(E28*H28,2)</f>
        <v>0</v>
      </c>
      <c r="J28" s="172"/>
      <c r="K28" s="173">
        <f>ROUND(E28*J28,2)</f>
        <v>0</v>
      </c>
      <c r="L28" s="173">
        <v>21</v>
      </c>
      <c r="M28" s="173">
        <f>G28*(1+L28/100)</f>
        <v>0</v>
      </c>
      <c r="N28" s="171">
        <v>0</v>
      </c>
      <c r="O28" s="171">
        <f>ROUND(E28*N28,2)</f>
        <v>0</v>
      </c>
      <c r="P28" s="171">
        <v>0</v>
      </c>
      <c r="Q28" s="171">
        <f>ROUND(E28*P28,2)</f>
        <v>0</v>
      </c>
      <c r="R28" s="173" t="s">
        <v>323</v>
      </c>
      <c r="S28" s="173" t="s">
        <v>266</v>
      </c>
      <c r="T28" s="174" t="s">
        <v>266</v>
      </c>
      <c r="U28" s="156">
        <v>0</v>
      </c>
      <c r="V28" s="156">
        <f>ROUND(E28*U28,2)</f>
        <v>0</v>
      </c>
      <c r="W28" s="156"/>
      <c r="X28" s="156" t="s">
        <v>253</v>
      </c>
      <c r="Y28" s="156" t="s">
        <v>182</v>
      </c>
      <c r="Z28" s="146"/>
      <c r="AA28" s="146"/>
      <c r="AB28" s="146"/>
      <c r="AC28" s="146"/>
      <c r="AD28" s="146"/>
      <c r="AE28" s="146"/>
      <c r="AF28" s="146"/>
      <c r="AG28" s="146" t="s">
        <v>254</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2" x14ac:dyDescent="0.25">
      <c r="A29" s="153"/>
      <c r="B29" s="154"/>
      <c r="C29" s="191" t="s">
        <v>602</v>
      </c>
      <c r="D29" s="189"/>
      <c r="E29" s="190">
        <v>39.087000000000003</v>
      </c>
      <c r="F29" s="156"/>
      <c r="G29" s="156"/>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271</v>
      </c>
      <c r="AH29" s="146">
        <v>5</v>
      </c>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68">
        <v>7</v>
      </c>
      <c r="B30" s="169" t="s">
        <v>603</v>
      </c>
      <c r="C30" s="184" t="s">
        <v>604</v>
      </c>
      <c r="D30" s="170" t="s">
        <v>343</v>
      </c>
      <c r="E30" s="171">
        <v>5</v>
      </c>
      <c r="F30" s="172"/>
      <c r="G30" s="173">
        <f>ROUND(E30*F30,2)</f>
        <v>0</v>
      </c>
      <c r="H30" s="172"/>
      <c r="I30" s="173">
        <f>ROUND(E30*H30,2)</f>
        <v>0</v>
      </c>
      <c r="J30" s="172"/>
      <c r="K30" s="173">
        <f>ROUND(E30*J30,2)</f>
        <v>0</v>
      </c>
      <c r="L30" s="173">
        <v>21</v>
      </c>
      <c r="M30" s="173">
        <f>G30*(1+L30/100)</f>
        <v>0</v>
      </c>
      <c r="N30" s="171">
        <v>0</v>
      </c>
      <c r="O30" s="171">
        <f>ROUND(E30*N30,2)</f>
        <v>0</v>
      </c>
      <c r="P30" s="171">
        <v>0</v>
      </c>
      <c r="Q30" s="171">
        <f>ROUND(E30*P30,2)</f>
        <v>0</v>
      </c>
      <c r="R30" s="173" t="s">
        <v>424</v>
      </c>
      <c r="S30" s="173" t="s">
        <v>266</v>
      </c>
      <c r="T30" s="174" t="s">
        <v>266</v>
      </c>
      <c r="U30" s="156">
        <v>0</v>
      </c>
      <c r="V30" s="156">
        <f>ROUND(E30*U30,2)</f>
        <v>0</v>
      </c>
      <c r="W30" s="156"/>
      <c r="X30" s="156" t="s">
        <v>258</v>
      </c>
      <c r="Y30" s="156" t="s">
        <v>182</v>
      </c>
      <c r="Z30" s="146"/>
      <c r="AA30" s="146"/>
      <c r="AB30" s="146"/>
      <c r="AC30" s="146"/>
      <c r="AD30" s="146"/>
      <c r="AE30" s="146"/>
      <c r="AF30" s="146"/>
      <c r="AG30" s="146" t="s">
        <v>259</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524" t="s">
        <v>605</v>
      </c>
      <c r="D31" s="525"/>
      <c r="E31" s="525"/>
      <c r="F31" s="525"/>
      <c r="G31" s="525"/>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275</v>
      </c>
      <c r="AH31" s="146"/>
      <c r="AI31" s="146"/>
      <c r="AJ31" s="146"/>
      <c r="AK31" s="146"/>
      <c r="AL31" s="146"/>
      <c r="AM31" s="146"/>
      <c r="AN31" s="146"/>
      <c r="AO31" s="146"/>
      <c r="AP31" s="146"/>
      <c r="AQ31" s="146"/>
      <c r="AR31" s="146"/>
      <c r="AS31" s="146"/>
      <c r="AT31" s="146"/>
      <c r="AU31" s="146"/>
      <c r="AV31" s="146"/>
      <c r="AW31" s="146"/>
      <c r="AX31" s="146"/>
      <c r="AY31" s="146"/>
      <c r="AZ31" s="146"/>
      <c r="BA31" s="182" t="str">
        <f>C31</f>
        <v>popř. lesní půdy s naložením, vodorovným přemístěním a složením na hromady nebo se zpětným přemístěním a rozprostřením.</v>
      </c>
      <c r="BB31" s="146"/>
      <c r="BC31" s="146"/>
      <c r="BD31" s="146"/>
      <c r="BE31" s="146"/>
      <c r="BF31" s="146"/>
      <c r="BG31" s="146"/>
      <c r="BH31" s="146"/>
    </row>
    <row r="32" spans="1:60" outlineLevel="2" x14ac:dyDescent="0.25">
      <c r="A32" s="153"/>
      <c r="B32" s="154"/>
      <c r="C32" s="191" t="s">
        <v>606</v>
      </c>
      <c r="D32" s="189"/>
      <c r="E32" s="190">
        <v>5</v>
      </c>
      <c r="F32" s="156"/>
      <c r="G32" s="156"/>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271</v>
      </c>
      <c r="AH32" s="146">
        <v>0</v>
      </c>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ht="20.399999999999999" outlineLevel="1" x14ac:dyDescent="0.25">
      <c r="A33" s="168">
        <v>8</v>
      </c>
      <c r="B33" s="169" t="s">
        <v>607</v>
      </c>
      <c r="C33" s="184" t="s">
        <v>608</v>
      </c>
      <c r="D33" s="170" t="s">
        <v>264</v>
      </c>
      <c r="E33" s="171">
        <v>50</v>
      </c>
      <c r="F33" s="172"/>
      <c r="G33" s="173">
        <f>ROUND(E33*F33,2)</f>
        <v>0</v>
      </c>
      <c r="H33" s="172"/>
      <c r="I33" s="173">
        <f>ROUND(E33*H33,2)</f>
        <v>0</v>
      </c>
      <c r="J33" s="172"/>
      <c r="K33" s="173">
        <f>ROUND(E33*J33,2)</f>
        <v>0</v>
      </c>
      <c r="L33" s="173">
        <v>21</v>
      </c>
      <c r="M33" s="173">
        <f>G33*(1+L33/100)</f>
        <v>0</v>
      </c>
      <c r="N33" s="171">
        <v>3.0000000000000001E-5</v>
      </c>
      <c r="O33" s="171">
        <f>ROUND(E33*N33,2)</f>
        <v>0</v>
      </c>
      <c r="P33" s="171">
        <v>0</v>
      </c>
      <c r="Q33" s="171">
        <f>ROUND(E33*P33,2)</f>
        <v>0</v>
      </c>
      <c r="R33" s="173" t="s">
        <v>424</v>
      </c>
      <c r="S33" s="173" t="s">
        <v>266</v>
      </c>
      <c r="T33" s="174" t="s">
        <v>266</v>
      </c>
      <c r="U33" s="156">
        <v>0</v>
      </c>
      <c r="V33" s="156">
        <f>ROUND(E33*U33,2)</f>
        <v>0</v>
      </c>
      <c r="W33" s="156"/>
      <c r="X33" s="156" t="s">
        <v>258</v>
      </c>
      <c r="Y33" s="156" t="s">
        <v>182</v>
      </c>
      <c r="Z33" s="146"/>
      <c r="AA33" s="146"/>
      <c r="AB33" s="146"/>
      <c r="AC33" s="146"/>
      <c r="AD33" s="146"/>
      <c r="AE33" s="146"/>
      <c r="AF33" s="146"/>
      <c r="AG33" s="146" t="s">
        <v>259</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524" t="s">
        <v>609</v>
      </c>
      <c r="D34" s="525"/>
      <c r="E34" s="525"/>
      <c r="F34" s="525"/>
      <c r="G34" s="525"/>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275</v>
      </c>
      <c r="AH34" s="146"/>
      <c r="AI34" s="146"/>
      <c r="AJ34" s="146"/>
      <c r="AK34" s="146"/>
      <c r="AL34" s="146"/>
      <c r="AM34" s="146"/>
      <c r="AN34" s="146"/>
      <c r="AO34" s="146"/>
      <c r="AP34" s="146"/>
      <c r="AQ34" s="146"/>
      <c r="AR34" s="146"/>
      <c r="AS34" s="146"/>
      <c r="AT34" s="146"/>
      <c r="AU34" s="146"/>
      <c r="AV34" s="146"/>
      <c r="AW34" s="146"/>
      <c r="AX34" s="146"/>
      <c r="AY34" s="146"/>
      <c r="AZ34" s="146"/>
      <c r="BA34" s="182" t="str">
        <f>C34</f>
        <v>vč. urovnání ornice, naložení na skládce, vodorovným přemístěním ornice na místo rozprostření, založení trávníku osetím a dodávky travního semene.</v>
      </c>
      <c r="BB34" s="146"/>
      <c r="BC34" s="146"/>
      <c r="BD34" s="146"/>
      <c r="BE34" s="146"/>
      <c r="BF34" s="146"/>
      <c r="BG34" s="146"/>
      <c r="BH34" s="146"/>
    </row>
    <row r="35" spans="1:60" outlineLevel="2" x14ac:dyDescent="0.25">
      <c r="A35" s="153"/>
      <c r="B35" s="154"/>
      <c r="C35" s="515" t="s">
        <v>610</v>
      </c>
      <c r="D35" s="516"/>
      <c r="E35" s="516"/>
      <c r="F35" s="516"/>
      <c r="G35" s="516"/>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185</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x14ac:dyDescent="0.25">
      <c r="A36" s="161" t="s">
        <v>174</v>
      </c>
      <c r="B36" s="162" t="s">
        <v>91</v>
      </c>
      <c r="C36" s="183" t="s">
        <v>92</v>
      </c>
      <c r="D36" s="163"/>
      <c r="E36" s="164"/>
      <c r="F36" s="165"/>
      <c r="G36" s="165">
        <f>SUMIF(AG37:AG79,"&lt;&gt;NOR",G37:G79)</f>
        <v>0</v>
      </c>
      <c r="H36" s="165"/>
      <c r="I36" s="165">
        <f>SUM(I37:I79)</f>
        <v>0</v>
      </c>
      <c r="J36" s="165"/>
      <c r="K36" s="165">
        <f>SUM(K37:K79)</f>
        <v>0</v>
      </c>
      <c r="L36" s="165"/>
      <c r="M36" s="165">
        <f>SUM(M37:M79)</f>
        <v>0</v>
      </c>
      <c r="N36" s="164"/>
      <c r="O36" s="164">
        <f>SUM(O37:O79)</f>
        <v>32.630000000000003</v>
      </c>
      <c r="P36" s="164"/>
      <c r="Q36" s="164">
        <f>SUM(Q37:Q79)</f>
        <v>0</v>
      </c>
      <c r="R36" s="165"/>
      <c r="S36" s="165"/>
      <c r="T36" s="166"/>
      <c r="U36" s="160"/>
      <c r="V36" s="160">
        <f>SUM(V37:V79)</f>
        <v>55.120000000000005</v>
      </c>
      <c r="W36" s="160"/>
      <c r="X36" s="160"/>
      <c r="Y36" s="160"/>
      <c r="AG36" t="s">
        <v>175</v>
      </c>
    </row>
    <row r="37" spans="1:60" outlineLevel="1" x14ac:dyDescent="0.25">
      <c r="A37" s="168">
        <v>9</v>
      </c>
      <c r="B37" s="169" t="s">
        <v>611</v>
      </c>
      <c r="C37" s="184" t="s">
        <v>612</v>
      </c>
      <c r="D37" s="170" t="s">
        <v>343</v>
      </c>
      <c r="E37" s="171">
        <v>4.1859999999999999</v>
      </c>
      <c r="F37" s="172"/>
      <c r="G37" s="173">
        <f>ROUND(E37*F37,2)</f>
        <v>0</v>
      </c>
      <c r="H37" s="172"/>
      <c r="I37" s="173">
        <f>ROUND(E37*H37,2)</f>
        <v>0</v>
      </c>
      <c r="J37" s="172"/>
      <c r="K37" s="173">
        <f>ROUND(E37*J37,2)</f>
        <v>0</v>
      </c>
      <c r="L37" s="173">
        <v>21</v>
      </c>
      <c r="M37" s="173">
        <f>G37*(1+L37/100)</f>
        <v>0</v>
      </c>
      <c r="N37" s="171">
        <v>2.16</v>
      </c>
      <c r="O37" s="171">
        <f>ROUND(E37*N37,2)</f>
        <v>9.0399999999999991</v>
      </c>
      <c r="P37" s="171">
        <v>0</v>
      </c>
      <c r="Q37" s="171">
        <f>ROUND(E37*P37,2)</f>
        <v>0</v>
      </c>
      <c r="R37" s="173" t="s">
        <v>435</v>
      </c>
      <c r="S37" s="173" t="s">
        <v>266</v>
      </c>
      <c r="T37" s="174" t="s">
        <v>266</v>
      </c>
      <c r="U37" s="156">
        <v>1.085</v>
      </c>
      <c r="V37" s="156">
        <f>ROUND(E37*U37,2)</f>
        <v>4.54</v>
      </c>
      <c r="W37" s="156"/>
      <c r="X37" s="156" t="s">
        <v>253</v>
      </c>
      <c r="Y37" s="156" t="s">
        <v>182</v>
      </c>
      <c r="Z37" s="146"/>
      <c r="AA37" s="146"/>
      <c r="AB37" s="146"/>
      <c r="AC37" s="146"/>
      <c r="AD37" s="146"/>
      <c r="AE37" s="146"/>
      <c r="AF37" s="146"/>
      <c r="AG37" s="146" t="s">
        <v>254</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191" t="s">
        <v>613</v>
      </c>
      <c r="D38" s="189"/>
      <c r="E38" s="190">
        <v>4.1859999999999999</v>
      </c>
      <c r="F38" s="156"/>
      <c r="G38" s="156"/>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271</v>
      </c>
      <c r="AH38" s="146">
        <v>0</v>
      </c>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68">
        <v>10</v>
      </c>
      <c r="B39" s="169" t="s">
        <v>614</v>
      </c>
      <c r="C39" s="184" t="s">
        <v>615</v>
      </c>
      <c r="D39" s="170" t="s">
        <v>343</v>
      </c>
      <c r="E39" s="171">
        <v>1.21628</v>
      </c>
      <c r="F39" s="172"/>
      <c r="G39" s="173">
        <f>ROUND(E39*F39,2)</f>
        <v>0</v>
      </c>
      <c r="H39" s="172"/>
      <c r="I39" s="173">
        <f>ROUND(E39*H39,2)</f>
        <v>0</v>
      </c>
      <c r="J39" s="172"/>
      <c r="K39" s="173">
        <f>ROUND(E39*J39,2)</f>
        <v>0</v>
      </c>
      <c r="L39" s="173">
        <v>21</v>
      </c>
      <c r="M39" s="173">
        <f>G39*(1+L39/100)</f>
        <v>0</v>
      </c>
      <c r="N39" s="171">
        <v>2.5249999999999999</v>
      </c>
      <c r="O39" s="171">
        <f>ROUND(E39*N39,2)</f>
        <v>3.07</v>
      </c>
      <c r="P39" s="171">
        <v>0</v>
      </c>
      <c r="Q39" s="171">
        <f>ROUND(E39*P39,2)</f>
        <v>0</v>
      </c>
      <c r="R39" s="173" t="s">
        <v>265</v>
      </c>
      <c r="S39" s="173" t="s">
        <v>266</v>
      </c>
      <c r="T39" s="174" t="s">
        <v>266</v>
      </c>
      <c r="U39" s="156">
        <v>0.48</v>
      </c>
      <c r="V39" s="156">
        <f>ROUND(E39*U39,2)</f>
        <v>0.57999999999999996</v>
      </c>
      <c r="W39" s="156"/>
      <c r="X39" s="156" t="s">
        <v>253</v>
      </c>
      <c r="Y39" s="156" t="s">
        <v>182</v>
      </c>
      <c r="Z39" s="146"/>
      <c r="AA39" s="146"/>
      <c r="AB39" s="146"/>
      <c r="AC39" s="146"/>
      <c r="AD39" s="146"/>
      <c r="AE39" s="146"/>
      <c r="AF39" s="146"/>
      <c r="AG39" s="146" t="s">
        <v>254</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524" t="s">
        <v>441</v>
      </c>
      <c r="D40" s="525"/>
      <c r="E40" s="525"/>
      <c r="F40" s="525"/>
      <c r="G40" s="525"/>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275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191" t="s">
        <v>616</v>
      </c>
      <c r="D41" s="189"/>
      <c r="E41" s="190">
        <v>0.91727999999999998</v>
      </c>
      <c r="F41" s="156"/>
      <c r="G41" s="156"/>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271</v>
      </c>
      <c r="AH41" s="146">
        <v>0</v>
      </c>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3" x14ac:dyDescent="0.25">
      <c r="A42" s="153"/>
      <c r="B42" s="154"/>
      <c r="C42" s="191" t="s">
        <v>617</v>
      </c>
      <c r="D42" s="189"/>
      <c r="E42" s="190">
        <v>0.29899999999999999</v>
      </c>
      <c r="F42" s="156"/>
      <c r="G42" s="156"/>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271</v>
      </c>
      <c r="AH42" s="146">
        <v>0</v>
      </c>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ht="20.399999999999999" outlineLevel="1" x14ac:dyDescent="0.25">
      <c r="A43" s="168">
        <v>11</v>
      </c>
      <c r="B43" s="169" t="s">
        <v>618</v>
      </c>
      <c r="C43" s="184" t="s">
        <v>619</v>
      </c>
      <c r="D43" s="170" t="s">
        <v>343</v>
      </c>
      <c r="E43" s="171">
        <v>2.2679999999999998</v>
      </c>
      <c r="F43" s="172"/>
      <c r="G43" s="173">
        <f>ROUND(E43*F43,2)</f>
        <v>0</v>
      </c>
      <c r="H43" s="172"/>
      <c r="I43" s="173">
        <f>ROUND(E43*H43,2)</f>
        <v>0</v>
      </c>
      <c r="J43" s="172"/>
      <c r="K43" s="173">
        <f>ROUND(E43*J43,2)</f>
        <v>0</v>
      </c>
      <c r="L43" s="173">
        <v>21</v>
      </c>
      <c r="M43" s="173">
        <f>G43*(1+L43/100)</f>
        <v>0</v>
      </c>
      <c r="N43" s="171">
        <v>2.5249999999999999</v>
      </c>
      <c r="O43" s="171">
        <f>ROUND(E43*N43,2)</f>
        <v>5.73</v>
      </c>
      <c r="P43" s="171">
        <v>0</v>
      </c>
      <c r="Q43" s="171">
        <f>ROUND(E43*P43,2)</f>
        <v>0</v>
      </c>
      <c r="R43" s="173" t="s">
        <v>265</v>
      </c>
      <c r="S43" s="173" t="s">
        <v>266</v>
      </c>
      <c r="T43" s="174" t="s">
        <v>266</v>
      </c>
      <c r="U43" s="156">
        <v>0.48</v>
      </c>
      <c r="V43" s="156">
        <f>ROUND(E43*U43,2)</f>
        <v>1.0900000000000001</v>
      </c>
      <c r="W43" s="156"/>
      <c r="X43" s="156" t="s">
        <v>253</v>
      </c>
      <c r="Y43" s="156" t="s">
        <v>182</v>
      </c>
      <c r="Z43" s="146"/>
      <c r="AA43" s="146"/>
      <c r="AB43" s="146"/>
      <c r="AC43" s="146"/>
      <c r="AD43" s="146"/>
      <c r="AE43" s="146"/>
      <c r="AF43" s="146"/>
      <c r="AG43" s="146" t="s">
        <v>254</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24" t="s">
        <v>445</v>
      </c>
      <c r="D44" s="525"/>
      <c r="E44" s="525"/>
      <c r="F44" s="525"/>
      <c r="G44" s="52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515" t="s">
        <v>620</v>
      </c>
      <c r="D45" s="516"/>
      <c r="E45" s="516"/>
      <c r="F45" s="516"/>
      <c r="G45" s="516"/>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185</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191" t="s">
        <v>621</v>
      </c>
      <c r="D46" s="189"/>
      <c r="E46" s="190">
        <v>2.2679999999999998</v>
      </c>
      <c r="F46" s="156"/>
      <c r="G46" s="156"/>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271</v>
      </c>
      <c r="AH46" s="146">
        <v>0</v>
      </c>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68">
        <v>12</v>
      </c>
      <c r="B47" s="169" t="s">
        <v>622</v>
      </c>
      <c r="C47" s="184" t="s">
        <v>623</v>
      </c>
      <c r="D47" s="170" t="s">
        <v>264</v>
      </c>
      <c r="E47" s="171">
        <v>23.268000000000001</v>
      </c>
      <c r="F47" s="172"/>
      <c r="G47" s="173">
        <f>ROUND(E47*F47,2)</f>
        <v>0</v>
      </c>
      <c r="H47" s="172"/>
      <c r="I47" s="173">
        <f>ROUND(E47*H47,2)</f>
        <v>0</v>
      </c>
      <c r="J47" s="172"/>
      <c r="K47" s="173">
        <f>ROUND(E47*J47,2)</f>
        <v>0</v>
      </c>
      <c r="L47" s="173">
        <v>21</v>
      </c>
      <c r="M47" s="173">
        <f>G47*(1+L47/100)</f>
        <v>0</v>
      </c>
      <c r="N47" s="171">
        <v>3.6389999999999999E-2</v>
      </c>
      <c r="O47" s="171">
        <f>ROUND(E47*N47,2)</f>
        <v>0.85</v>
      </c>
      <c r="P47" s="171">
        <v>0</v>
      </c>
      <c r="Q47" s="171">
        <f>ROUND(E47*P47,2)</f>
        <v>0</v>
      </c>
      <c r="R47" s="173" t="s">
        <v>265</v>
      </c>
      <c r="S47" s="173" t="s">
        <v>266</v>
      </c>
      <c r="T47" s="174" t="s">
        <v>266</v>
      </c>
      <c r="U47" s="156">
        <v>0.53</v>
      </c>
      <c r="V47" s="156">
        <f>ROUND(E47*U47,2)</f>
        <v>12.33</v>
      </c>
      <c r="W47" s="156"/>
      <c r="X47" s="156" t="s">
        <v>253</v>
      </c>
      <c r="Y47" s="156" t="s">
        <v>182</v>
      </c>
      <c r="Z47" s="146"/>
      <c r="AA47" s="146"/>
      <c r="AB47" s="146"/>
      <c r="AC47" s="146"/>
      <c r="AD47" s="146"/>
      <c r="AE47" s="146"/>
      <c r="AF47" s="146"/>
      <c r="AG47" s="146" t="s">
        <v>254</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ht="21" outlineLevel="2" x14ac:dyDescent="0.25">
      <c r="A48" s="153"/>
      <c r="B48" s="154"/>
      <c r="C48" s="524" t="s">
        <v>624</v>
      </c>
      <c r="D48" s="525"/>
      <c r="E48" s="525"/>
      <c r="F48" s="525"/>
      <c r="G48" s="52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275</v>
      </c>
      <c r="AH48" s="146"/>
      <c r="AI48" s="146"/>
      <c r="AJ48" s="146"/>
      <c r="AK48" s="146"/>
      <c r="AL48" s="146"/>
      <c r="AM48" s="146"/>
      <c r="AN48" s="146"/>
      <c r="AO48" s="146"/>
      <c r="AP48" s="146"/>
      <c r="AQ48" s="146"/>
      <c r="AR48" s="146"/>
      <c r="AS48" s="146"/>
      <c r="AT48" s="146"/>
      <c r="AU48" s="146"/>
      <c r="AV48" s="146"/>
      <c r="AW48" s="146"/>
      <c r="AX48" s="146"/>
      <c r="AY48" s="146"/>
      <c r="AZ48" s="146"/>
      <c r="BA48" s="182" t="str">
        <f>C48</f>
        <v>svislé nebo šikmé (odkloněné) , půdorysně přímé nebo zalomené, stěn základových desek ve volných nebo zapažených jámách, rýhách, šachtách, včetně případných vzpěr,</v>
      </c>
      <c r="BB48" s="146"/>
      <c r="BC48" s="146"/>
      <c r="BD48" s="146"/>
      <c r="BE48" s="146"/>
      <c r="BF48" s="146"/>
      <c r="BG48" s="146"/>
      <c r="BH48" s="146"/>
    </row>
    <row r="49" spans="1:60" outlineLevel="2" x14ac:dyDescent="0.25">
      <c r="A49" s="153"/>
      <c r="B49" s="154"/>
      <c r="C49" s="191" t="s">
        <v>625</v>
      </c>
      <c r="D49" s="189"/>
      <c r="E49" s="190">
        <v>0.91800000000000004</v>
      </c>
      <c r="F49" s="156"/>
      <c r="G49" s="156"/>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271</v>
      </c>
      <c r="AH49" s="146">
        <v>0</v>
      </c>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3" x14ac:dyDescent="0.25">
      <c r="A50" s="153"/>
      <c r="B50" s="154"/>
      <c r="C50" s="191" t="s">
        <v>626</v>
      </c>
      <c r="D50" s="189"/>
      <c r="E50" s="190">
        <v>0.59</v>
      </c>
      <c r="F50" s="156"/>
      <c r="G50" s="156"/>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271</v>
      </c>
      <c r="AH50" s="146">
        <v>0</v>
      </c>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3" x14ac:dyDescent="0.25">
      <c r="A51" s="153"/>
      <c r="B51" s="154"/>
      <c r="C51" s="191" t="s">
        <v>627</v>
      </c>
      <c r="D51" s="189"/>
      <c r="E51" s="190">
        <v>18.760000000000002</v>
      </c>
      <c r="F51" s="156"/>
      <c r="G51" s="156"/>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271</v>
      </c>
      <c r="AH51" s="146">
        <v>0</v>
      </c>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3" x14ac:dyDescent="0.25">
      <c r="A52" s="153"/>
      <c r="B52" s="154"/>
      <c r="C52" s="191" t="s">
        <v>628</v>
      </c>
      <c r="D52" s="189"/>
      <c r="E52" s="190">
        <v>3</v>
      </c>
      <c r="F52" s="156"/>
      <c r="G52" s="156"/>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271</v>
      </c>
      <c r="AH52" s="146">
        <v>0</v>
      </c>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68">
        <v>13</v>
      </c>
      <c r="B53" s="169" t="s">
        <v>629</v>
      </c>
      <c r="C53" s="184" t="s">
        <v>630</v>
      </c>
      <c r="D53" s="170" t="s">
        <v>264</v>
      </c>
      <c r="E53" s="171">
        <v>23.268000000000001</v>
      </c>
      <c r="F53" s="172"/>
      <c r="G53" s="173">
        <f>ROUND(E53*F53,2)</f>
        <v>0</v>
      </c>
      <c r="H53" s="172"/>
      <c r="I53" s="173">
        <f>ROUND(E53*H53,2)</f>
        <v>0</v>
      </c>
      <c r="J53" s="172"/>
      <c r="K53" s="173">
        <f>ROUND(E53*J53,2)</f>
        <v>0</v>
      </c>
      <c r="L53" s="173">
        <v>21</v>
      </c>
      <c r="M53" s="173">
        <f>G53*(1+L53/100)</f>
        <v>0</v>
      </c>
      <c r="N53" s="171">
        <v>0</v>
      </c>
      <c r="O53" s="171">
        <f>ROUND(E53*N53,2)</f>
        <v>0</v>
      </c>
      <c r="P53" s="171">
        <v>0</v>
      </c>
      <c r="Q53" s="171">
        <f>ROUND(E53*P53,2)</f>
        <v>0</v>
      </c>
      <c r="R53" s="173" t="s">
        <v>265</v>
      </c>
      <c r="S53" s="173" t="s">
        <v>266</v>
      </c>
      <c r="T53" s="174" t="s">
        <v>266</v>
      </c>
      <c r="U53" s="156">
        <v>0.32</v>
      </c>
      <c r="V53" s="156">
        <f>ROUND(E53*U53,2)</f>
        <v>7.45</v>
      </c>
      <c r="W53" s="156"/>
      <c r="X53" s="156" t="s">
        <v>253</v>
      </c>
      <c r="Y53" s="156" t="s">
        <v>182</v>
      </c>
      <c r="Z53" s="146"/>
      <c r="AA53" s="146"/>
      <c r="AB53" s="146"/>
      <c r="AC53" s="146"/>
      <c r="AD53" s="146"/>
      <c r="AE53" s="146"/>
      <c r="AF53" s="146"/>
      <c r="AG53" s="146" t="s">
        <v>254</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ht="21" outlineLevel="2" x14ac:dyDescent="0.25">
      <c r="A54" s="153"/>
      <c r="B54" s="154"/>
      <c r="C54" s="524" t="s">
        <v>624</v>
      </c>
      <c r="D54" s="525"/>
      <c r="E54" s="525"/>
      <c r="F54" s="525"/>
      <c r="G54" s="525"/>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275</v>
      </c>
      <c r="AH54" s="146"/>
      <c r="AI54" s="146"/>
      <c r="AJ54" s="146"/>
      <c r="AK54" s="146"/>
      <c r="AL54" s="146"/>
      <c r="AM54" s="146"/>
      <c r="AN54" s="146"/>
      <c r="AO54" s="146"/>
      <c r="AP54" s="146"/>
      <c r="AQ54" s="146"/>
      <c r="AR54" s="146"/>
      <c r="AS54" s="146"/>
      <c r="AT54" s="146"/>
      <c r="AU54" s="146"/>
      <c r="AV54" s="146"/>
      <c r="AW54" s="146"/>
      <c r="AX54" s="146"/>
      <c r="AY54" s="146"/>
      <c r="AZ54" s="146"/>
      <c r="BA54" s="182" t="str">
        <f>C54</f>
        <v>svislé nebo šikmé (odkloněné) , půdorysně přímé nebo zalomené, stěn základových desek ve volných nebo zapažených jámách, rýhách, šachtách, včetně případných vzpěr,</v>
      </c>
      <c r="BB54" s="146"/>
      <c r="BC54" s="146"/>
      <c r="BD54" s="146"/>
      <c r="BE54" s="146"/>
      <c r="BF54" s="146"/>
      <c r="BG54" s="146"/>
      <c r="BH54" s="146"/>
    </row>
    <row r="55" spans="1:60" outlineLevel="2" x14ac:dyDescent="0.25">
      <c r="A55" s="153"/>
      <c r="B55" s="154"/>
      <c r="C55" s="515" t="s">
        <v>631</v>
      </c>
      <c r="D55" s="516"/>
      <c r="E55" s="516"/>
      <c r="F55" s="516"/>
      <c r="G55" s="516"/>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185</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2" x14ac:dyDescent="0.25">
      <c r="A56" s="153"/>
      <c r="B56" s="154"/>
      <c r="C56" s="191" t="s">
        <v>632</v>
      </c>
      <c r="D56" s="189"/>
      <c r="E56" s="190">
        <v>23.268000000000001</v>
      </c>
      <c r="F56" s="156"/>
      <c r="G56" s="156"/>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271</v>
      </c>
      <c r="AH56" s="146">
        <v>5</v>
      </c>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1" x14ac:dyDescent="0.25">
      <c r="A57" s="168">
        <v>14</v>
      </c>
      <c r="B57" s="169" t="s">
        <v>633</v>
      </c>
      <c r="C57" s="184" t="s">
        <v>634</v>
      </c>
      <c r="D57" s="170" t="s">
        <v>298</v>
      </c>
      <c r="E57" s="171">
        <v>0.20412</v>
      </c>
      <c r="F57" s="172"/>
      <c r="G57" s="173">
        <f>ROUND(E57*F57,2)</f>
        <v>0</v>
      </c>
      <c r="H57" s="172"/>
      <c r="I57" s="173">
        <f>ROUND(E57*H57,2)</f>
        <v>0</v>
      </c>
      <c r="J57" s="172"/>
      <c r="K57" s="173">
        <f>ROUND(E57*J57,2)</f>
        <v>0</v>
      </c>
      <c r="L57" s="173">
        <v>21</v>
      </c>
      <c r="M57" s="173">
        <f>G57*(1+L57/100)</f>
        <v>0</v>
      </c>
      <c r="N57" s="171">
        <v>1.00349</v>
      </c>
      <c r="O57" s="171">
        <f>ROUND(E57*N57,2)</f>
        <v>0.2</v>
      </c>
      <c r="P57" s="171">
        <v>0</v>
      </c>
      <c r="Q57" s="171">
        <f>ROUND(E57*P57,2)</f>
        <v>0</v>
      </c>
      <c r="R57" s="173" t="s">
        <v>466</v>
      </c>
      <c r="S57" s="173" t="s">
        <v>266</v>
      </c>
      <c r="T57" s="174" t="s">
        <v>266</v>
      </c>
      <c r="U57" s="156">
        <v>41.5</v>
      </c>
      <c r="V57" s="156">
        <f>ROUND(E57*U57,2)</f>
        <v>8.4700000000000006</v>
      </c>
      <c r="W57" s="156"/>
      <c r="X57" s="156" t="s">
        <v>253</v>
      </c>
      <c r="Y57" s="156" t="s">
        <v>182</v>
      </c>
      <c r="Z57" s="146"/>
      <c r="AA57" s="146"/>
      <c r="AB57" s="146"/>
      <c r="AC57" s="146"/>
      <c r="AD57" s="146"/>
      <c r="AE57" s="146"/>
      <c r="AF57" s="146"/>
      <c r="AG57" s="146" t="s">
        <v>254</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2" x14ac:dyDescent="0.25">
      <c r="A58" s="153"/>
      <c r="B58" s="154"/>
      <c r="C58" s="191" t="s">
        <v>635</v>
      </c>
      <c r="D58" s="189"/>
      <c r="E58" s="190">
        <v>0.20412</v>
      </c>
      <c r="F58" s="156"/>
      <c r="G58" s="156"/>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271</v>
      </c>
      <c r="AH58" s="146">
        <v>0</v>
      </c>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1" x14ac:dyDescent="0.25">
      <c r="A59" s="168">
        <v>15</v>
      </c>
      <c r="B59" s="169" t="s">
        <v>636</v>
      </c>
      <c r="C59" s="184" t="s">
        <v>637</v>
      </c>
      <c r="D59" s="170" t="s">
        <v>343</v>
      </c>
      <c r="E59" s="171">
        <v>4.0199999999999996</v>
      </c>
      <c r="F59" s="172"/>
      <c r="G59" s="173">
        <f>ROUND(E59*F59,2)</f>
        <v>0</v>
      </c>
      <c r="H59" s="172"/>
      <c r="I59" s="173">
        <f>ROUND(E59*H59,2)</f>
        <v>0</v>
      </c>
      <c r="J59" s="172"/>
      <c r="K59" s="173">
        <f>ROUND(E59*J59,2)</f>
        <v>0</v>
      </c>
      <c r="L59" s="173">
        <v>21</v>
      </c>
      <c r="M59" s="173">
        <f>G59*(1+L59/100)</f>
        <v>0</v>
      </c>
      <c r="N59" s="171">
        <v>2.5249999999999999</v>
      </c>
      <c r="O59" s="171">
        <f>ROUND(E59*N59,2)</f>
        <v>10.15</v>
      </c>
      <c r="P59" s="171">
        <v>0</v>
      </c>
      <c r="Q59" s="171">
        <f>ROUND(E59*P59,2)</f>
        <v>0</v>
      </c>
      <c r="R59" s="173" t="s">
        <v>265</v>
      </c>
      <c r="S59" s="173" t="s">
        <v>266</v>
      </c>
      <c r="T59" s="174" t="s">
        <v>266</v>
      </c>
      <c r="U59" s="156">
        <v>0.48</v>
      </c>
      <c r="V59" s="156">
        <f>ROUND(E59*U59,2)</f>
        <v>1.93</v>
      </c>
      <c r="W59" s="156"/>
      <c r="X59" s="156" t="s">
        <v>253</v>
      </c>
      <c r="Y59" s="156" t="s">
        <v>182</v>
      </c>
      <c r="Z59" s="146"/>
      <c r="AA59" s="146"/>
      <c r="AB59" s="146"/>
      <c r="AC59" s="146"/>
      <c r="AD59" s="146"/>
      <c r="AE59" s="146"/>
      <c r="AF59" s="146"/>
      <c r="AG59" s="146" t="s">
        <v>254</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2" x14ac:dyDescent="0.25">
      <c r="A60" s="153"/>
      <c r="B60" s="154"/>
      <c r="C60" s="513" t="s">
        <v>638</v>
      </c>
      <c r="D60" s="514"/>
      <c r="E60" s="514"/>
      <c r="F60" s="514"/>
      <c r="G60" s="514"/>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185</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2" x14ac:dyDescent="0.25">
      <c r="A61" s="153"/>
      <c r="B61" s="154"/>
      <c r="C61" s="191" t="s">
        <v>639</v>
      </c>
      <c r="D61" s="189"/>
      <c r="E61" s="190">
        <v>4.0199999999999996</v>
      </c>
      <c r="F61" s="156"/>
      <c r="G61" s="156"/>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271</v>
      </c>
      <c r="AH61" s="146">
        <v>0</v>
      </c>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1" x14ac:dyDescent="0.25">
      <c r="A62" s="168">
        <v>16</v>
      </c>
      <c r="B62" s="169" t="s">
        <v>640</v>
      </c>
      <c r="C62" s="184" t="s">
        <v>641</v>
      </c>
      <c r="D62" s="170" t="s">
        <v>264</v>
      </c>
      <c r="E62" s="171">
        <v>20.100000000000001</v>
      </c>
      <c r="F62" s="172"/>
      <c r="G62" s="173">
        <f>ROUND(E62*F62,2)</f>
        <v>0</v>
      </c>
      <c r="H62" s="172"/>
      <c r="I62" s="173">
        <f>ROUND(E62*H62,2)</f>
        <v>0</v>
      </c>
      <c r="J62" s="172"/>
      <c r="K62" s="173">
        <f>ROUND(E62*J62,2)</f>
        <v>0</v>
      </c>
      <c r="L62" s="173">
        <v>21</v>
      </c>
      <c r="M62" s="173">
        <f>G62*(1+L62/100)</f>
        <v>0</v>
      </c>
      <c r="N62" s="171">
        <v>0</v>
      </c>
      <c r="O62" s="171">
        <f>ROUND(E62*N62,2)</f>
        <v>0</v>
      </c>
      <c r="P62" s="171">
        <v>0</v>
      </c>
      <c r="Q62" s="171">
        <f>ROUND(E62*P62,2)</f>
        <v>0</v>
      </c>
      <c r="R62" s="173" t="s">
        <v>265</v>
      </c>
      <c r="S62" s="173" t="s">
        <v>266</v>
      </c>
      <c r="T62" s="174" t="s">
        <v>266</v>
      </c>
      <c r="U62" s="156">
        <v>0.32</v>
      </c>
      <c r="V62" s="156">
        <f>ROUND(E62*U62,2)</f>
        <v>6.43</v>
      </c>
      <c r="W62" s="156"/>
      <c r="X62" s="156" t="s">
        <v>253</v>
      </c>
      <c r="Y62" s="156" t="s">
        <v>182</v>
      </c>
      <c r="Z62" s="146"/>
      <c r="AA62" s="146"/>
      <c r="AB62" s="146"/>
      <c r="AC62" s="146"/>
      <c r="AD62" s="146"/>
      <c r="AE62" s="146"/>
      <c r="AF62" s="146"/>
      <c r="AG62" s="146" t="s">
        <v>254</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ht="21" outlineLevel="2" x14ac:dyDescent="0.25">
      <c r="A63" s="153"/>
      <c r="B63" s="154"/>
      <c r="C63" s="524" t="s">
        <v>642</v>
      </c>
      <c r="D63" s="525"/>
      <c r="E63" s="525"/>
      <c r="F63" s="525"/>
      <c r="G63" s="525"/>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275</v>
      </c>
      <c r="AH63" s="146"/>
      <c r="AI63" s="146"/>
      <c r="AJ63" s="146"/>
      <c r="AK63" s="146"/>
      <c r="AL63" s="146"/>
      <c r="AM63" s="146"/>
      <c r="AN63" s="146"/>
      <c r="AO63" s="146"/>
      <c r="AP63" s="146"/>
      <c r="AQ63" s="146"/>
      <c r="AR63" s="146"/>
      <c r="AS63" s="146"/>
      <c r="AT63" s="146"/>
      <c r="AU63" s="146"/>
      <c r="AV63" s="146"/>
      <c r="AW63" s="146"/>
      <c r="AX63" s="146"/>
      <c r="AY63" s="146"/>
      <c r="AZ63" s="146"/>
      <c r="BA63" s="182" t="str">
        <f>C63</f>
        <v>svislé nebo šikmé (odkloněné), půdorysně přímé nebo zalomené, stěn základových pasů ve volných nebo zapažených jámách, rýhách, šachtách, včetně případných vzpěr,</v>
      </c>
      <c r="BB63" s="146"/>
      <c r="BC63" s="146"/>
      <c r="BD63" s="146"/>
      <c r="BE63" s="146"/>
      <c r="BF63" s="146"/>
      <c r="BG63" s="146"/>
      <c r="BH63" s="146"/>
    </row>
    <row r="64" spans="1:60" outlineLevel="2" x14ac:dyDescent="0.25">
      <c r="A64" s="153"/>
      <c r="B64" s="154"/>
      <c r="C64" s="515" t="s">
        <v>631</v>
      </c>
      <c r="D64" s="516"/>
      <c r="E64" s="516"/>
      <c r="F64" s="516"/>
      <c r="G64" s="516"/>
      <c r="H64" s="156"/>
      <c r="I64" s="156"/>
      <c r="J64" s="156"/>
      <c r="K64" s="156"/>
      <c r="L64" s="156"/>
      <c r="M64" s="156"/>
      <c r="N64" s="155"/>
      <c r="O64" s="155"/>
      <c r="P64" s="155"/>
      <c r="Q64" s="155"/>
      <c r="R64" s="156"/>
      <c r="S64" s="156"/>
      <c r="T64" s="156"/>
      <c r="U64" s="156"/>
      <c r="V64" s="156"/>
      <c r="W64" s="156"/>
      <c r="X64" s="156"/>
      <c r="Y64" s="156"/>
      <c r="Z64" s="146"/>
      <c r="AA64" s="146"/>
      <c r="AB64" s="146"/>
      <c r="AC64" s="146"/>
      <c r="AD64" s="146"/>
      <c r="AE64" s="146"/>
      <c r="AF64" s="146"/>
      <c r="AG64" s="146" t="s">
        <v>185</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2" x14ac:dyDescent="0.25">
      <c r="A65" s="153"/>
      <c r="B65" s="154"/>
      <c r="C65" s="191" t="s">
        <v>643</v>
      </c>
      <c r="D65" s="189"/>
      <c r="E65" s="190">
        <v>20.100000000000001</v>
      </c>
      <c r="F65" s="156"/>
      <c r="G65" s="156"/>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271</v>
      </c>
      <c r="AH65" s="146">
        <v>5</v>
      </c>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ht="20.399999999999999" outlineLevel="1" x14ac:dyDescent="0.25">
      <c r="A66" s="168">
        <v>17</v>
      </c>
      <c r="B66" s="169" t="s">
        <v>644</v>
      </c>
      <c r="C66" s="184" t="s">
        <v>645</v>
      </c>
      <c r="D66" s="170" t="s">
        <v>264</v>
      </c>
      <c r="E66" s="171">
        <v>20.100000000000001</v>
      </c>
      <c r="F66" s="172"/>
      <c r="G66" s="173">
        <f>ROUND(E66*F66,2)</f>
        <v>0</v>
      </c>
      <c r="H66" s="172"/>
      <c r="I66" s="173">
        <f>ROUND(E66*H66,2)</f>
        <v>0</v>
      </c>
      <c r="J66" s="172"/>
      <c r="K66" s="173">
        <f>ROUND(E66*J66,2)</f>
        <v>0</v>
      </c>
      <c r="L66" s="173">
        <v>21</v>
      </c>
      <c r="M66" s="173">
        <f>G66*(1+L66/100)</f>
        <v>0</v>
      </c>
      <c r="N66" s="171">
        <v>2.368E-2</v>
      </c>
      <c r="O66" s="171">
        <f>ROUND(E66*N66,2)</f>
        <v>0.48</v>
      </c>
      <c r="P66" s="171">
        <v>0</v>
      </c>
      <c r="Q66" s="171">
        <f>ROUND(E66*P66,2)</f>
        <v>0</v>
      </c>
      <c r="R66" s="173" t="s">
        <v>646</v>
      </c>
      <c r="S66" s="173" t="s">
        <v>266</v>
      </c>
      <c r="T66" s="174" t="s">
        <v>266</v>
      </c>
      <c r="U66" s="156">
        <v>0.56499999999999995</v>
      </c>
      <c r="V66" s="156">
        <f>ROUND(E66*U66,2)</f>
        <v>11.36</v>
      </c>
      <c r="W66" s="156"/>
      <c r="X66" s="156" t="s">
        <v>253</v>
      </c>
      <c r="Y66" s="156" t="s">
        <v>182</v>
      </c>
      <c r="Z66" s="146"/>
      <c r="AA66" s="146"/>
      <c r="AB66" s="146"/>
      <c r="AC66" s="146"/>
      <c r="AD66" s="146"/>
      <c r="AE66" s="146"/>
      <c r="AF66" s="146"/>
      <c r="AG66" s="146" t="s">
        <v>254</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2" x14ac:dyDescent="0.25">
      <c r="A67" s="153"/>
      <c r="B67" s="154"/>
      <c r="C67" s="513" t="s">
        <v>647</v>
      </c>
      <c r="D67" s="514"/>
      <c r="E67" s="514"/>
      <c r="F67" s="514"/>
      <c r="G67" s="514"/>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185</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2" x14ac:dyDescent="0.25">
      <c r="A68" s="153"/>
      <c r="B68" s="154"/>
      <c r="C68" s="191" t="s">
        <v>648</v>
      </c>
      <c r="D68" s="189"/>
      <c r="E68" s="190">
        <v>20.100000000000001</v>
      </c>
      <c r="F68" s="156"/>
      <c r="G68" s="156"/>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271</v>
      </c>
      <c r="AH68" s="146">
        <v>0</v>
      </c>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1" x14ac:dyDescent="0.25">
      <c r="A69" s="168">
        <v>18</v>
      </c>
      <c r="B69" s="169" t="s">
        <v>649</v>
      </c>
      <c r="C69" s="184" t="s">
        <v>650</v>
      </c>
      <c r="D69" s="170" t="s">
        <v>343</v>
      </c>
      <c r="E69" s="171">
        <v>1.224</v>
      </c>
      <c r="F69" s="172"/>
      <c r="G69" s="173">
        <f>ROUND(E69*F69,2)</f>
        <v>0</v>
      </c>
      <c r="H69" s="172"/>
      <c r="I69" s="173">
        <f>ROUND(E69*H69,2)</f>
        <v>0</v>
      </c>
      <c r="J69" s="172"/>
      <c r="K69" s="173">
        <f>ROUND(E69*J69,2)</f>
        <v>0</v>
      </c>
      <c r="L69" s="173">
        <v>21</v>
      </c>
      <c r="M69" s="173">
        <f>G69*(1+L69/100)</f>
        <v>0</v>
      </c>
      <c r="N69" s="171">
        <v>2.5249999999999999</v>
      </c>
      <c r="O69" s="171">
        <f>ROUND(E69*N69,2)</f>
        <v>3.09</v>
      </c>
      <c r="P69" s="171">
        <v>0</v>
      </c>
      <c r="Q69" s="171">
        <f>ROUND(E69*P69,2)</f>
        <v>0</v>
      </c>
      <c r="R69" s="173" t="s">
        <v>265</v>
      </c>
      <c r="S69" s="173" t="s">
        <v>266</v>
      </c>
      <c r="T69" s="174" t="s">
        <v>266</v>
      </c>
      <c r="U69" s="156">
        <v>0.48</v>
      </c>
      <c r="V69" s="156">
        <f>ROUND(E69*U69,2)</f>
        <v>0.59</v>
      </c>
      <c r="W69" s="156"/>
      <c r="X69" s="156" t="s">
        <v>253</v>
      </c>
      <c r="Y69" s="156" t="s">
        <v>182</v>
      </c>
      <c r="Z69" s="146"/>
      <c r="AA69" s="146"/>
      <c r="AB69" s="146"/>
      <c r="AC69" s="146"/>
      <c r="AD69" s="146"/>
      <c r="AE69" s="146"/>
      <c r="AF69" s="146"/>
      <c r="AG69" s="146" t="s">
        <v>254</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2" x14ac:dyDescent="0.25">
      <c r="A70" s="153"/>
      <c r="B70" s="154"/>
      <c r="C70" s="191" t="s">
        <v>651</v>
      </c>
      <c r="D70" s="189"/>
      <c r="E70" s="190">
        <v>1.224</v>
      </c>
      <c r="F70" s="156"/>
      <c r="G70" s="156"/>
      <c r="H70" s="156"/>
      <c r="I70" s="156"/>
      <c r="J70" s="156"/>
      <c r="K70" s="156"/>
      <c r="L70" s="156"/>
      <c r="M70" s="156"/>
      <c r="N70" s="155"/>
      <c r="O70" s="155"/>
      <c r="P70" s="155"/>
      <c r="Q70" s="155"/>
      <c r="R70" s="156"/>
      <c r="S70" s="156"/>
      <c r="T70" s="156"/>
      <c r="U70" s="156"/>
      <c r="V70" s="156"/>
      <c r="W70" s="156"/>
      <c r="X70" s="156"/>
      <c r="Y70" s="156"/>
      <c r="Z70" s="146"/>
      <c r="AA70" s="146"/>
      <c r="AB70" s="146"/>
      <c r="AC70" s="146"/>
      <c r="AD70" s="146"/>
      <c r="AE70" s="146"/>
      <c r="AF70" s="146"/>
      <c r="AG70" s="146" t="s">
        <v>271</v>
      </c>
      <c r="AH70" s="146">
        <v>0</v>
      </c>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1" x14ac:dyDescent="0.25">
      <c r="A71" s="168">
        <v>19</v>
      </c>
      <c r="B71" s="169" t="s">
        <v>652</v>
      </c>
      <c r="C71" s="184" t="s">
        <v>653</v>
      </c>
      <c r="D71" s="170" t="s">
        <v>264</v>
      </c>
      <c r="E71" s="171">
        <v>0.42</v>
      </c>
      <c r="F71" s="172"/>
      <c r="G71" s="173">
        <f>ROUND(E71*F71,2)</f>
        <v>0</v>
      </c>
      <c r="H71" s="172"/>
      <c r="I71" s="173">
        <f>ROUND(E71*H71,2)</f>
        <v>0</v>
      </c>
      <c r="J71" s="172"/>
      <c r="K71" s="173">
        <f>ROUND(E71*J71,2)</f>
        <v>0</v>
      </c>
      <c r="L71" s="173">
        <v>21</v>
      </c>
      <c r="M71" s="173">
        <f>G71*(1+L71/100)</f>
        <v>0</v>
      </c>
      <c r="N71" s="171">
        <v>3.6389999999999999E-2</v>
      </c>
      <c r="O71" s="171">
        <f>ROUND(E71*N71,2)</f>
        <v>0.02</v>
      </c>
      <c r="P71" s="171">
        <v>0</v>
      </c>
      <c r="Q71" s="171">
        <f>ROUND(E71*P71,2)</f>
        <v>0</v>
      </c>
      <c r="R71" s="173" t="s">
        <v>265</v>
      </c>
      <c r="S71" s="173" t="s">
        <v>266</v>
      </c>
      <c r="T71" s="174" t="s">
        <v>266</v>
      </c>
      <c r="U71" s="156">
        <v>0.52700000000000002</v>
      </c>
      <c r="V71" s="156">
        <f>ROUND(E71*U71,2)</f>
        <v>0.22</v>
      </c>
      <c r="W71" s="156"/>
      <c r="X71" s="156" t="s">
        <v>253</v>
      </c>
      <c r="Y71" s="156" t="s">
        <v>182</v>
      </c>
      <c r="Z71" s="146"/>
      <c r="AA71" s="146"/>
      <c r="AB71" s="146"/>
      <c r="AC71" s="146"/>
      <c r="AD71" s="146"/>
      <c r="AE71" s="146"/>
      <c r="AF71" s="146"/>
      <c r="AG71" s="146" t="s">
        <v>254</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ht="21" outlineLevel="2" x14ac:dyDescent="0.25">
      <c r="A72" s="153"/>
      <c r="B72" s="154"/>
      <c r="C72" s="524" t="s">
        <v>654</v>
      </c>
      <c r="D72" s="525"/>
      <c r="E72" s="525"/>
      <c r="F72" s="525"/>
      <c r="G72" s="525"/>
      <c r="H72" s="156"/>
      <c r="I72" s="156"/>
      <c r="J72" s="156"/>
      <c r="K72" s="156"/>
      <c r="L72" s="156"/>
      <c r="M72" s="156"/>
      <c r="N72" s="155"/>
      <c r="O72" s="155"/>
      <c r="P72" s="155"/>
      <c r="Q72" s="155"/>
      <c r="R72" s="156"/>
      <c r="S72" s="156"/>
      <c r="T72" s="156"/>
      <c r="U72" s="156"/>
      <c r="V72" s="156"/>
      <c r="W72" s="156"/>
      <c r="X72" s="156"/>
      <c r="Y72" s="156"/>
      <c r="Z72" s="146"/>
      <c r="AA72" s="146"/>
      <c r="AB72" s="146"/>
      <c r="AC72" s="146"/>
      <c r="AD72" s="146"/>
      <c r="AE72" s="146"/>
      <c r="AF72" s="146"/>
      <c r="AG72" s="146" t="s">
        <v>275</v>
      </c>
      <c r="AH72" s="146"/>
      <c r="AI72" s="146"/>
      <c r="AJ72" s="146"/>
      <c r="AK72" s="146"/>
      <c r="AL72" s="146"/>
      <c r="AM72" s="146"/>
      <c r="AN72" s="146"/>
      <c r="AO72" s="146"/>
      <c r="AP72" s="146"/>
      <c r="AQ72" s="146"/>
      <c r="AR72" s="146"/>
      <c r="AS72" s="146"/>
      <c r="AT72" s="146"/>
      <c r="AU72" s="146"/>
      <c r="AV72" s="146"/>
      <c r="AW72" s="146"/>
      <c r="AX72" s="146"/>
      <c r="AY72" s="146"/>
      <c r="AZ72" s="146"/>
      <c r="BA72" s="182" t="str">
        <f>C72</f>
        <v>bednění svislé nebo šikmé (odkloněné), půdorysně přímé nebo zalomené, stěn základových patek ve volných nebo zapažených jámách, rýhách, šachtách, včetně případných vzpěr,</v>
      </c>
      <c r="BB72" s="146"/>
      <c r="BC72" s="146"/>
      <c r="BD72" s="146"/>
      <c r="BE72" s="146"/>
      <c r="BF72" s="146"/>
      <c r="BG72" s="146"/>
      <c r="BH72" s="146"/>
    </row>
    <row r="73" spans="1:60" outlineLevel="2" x14ac:dyDescent="0.25">
      <c r="A73" s="153"/>
      <c r="B73" s="154"/>
      <c r="C73" s="191" t="s">
        <v>655</v>
      </c>
      <c r="D73" s="189"/>
      <c r="E73" s="190">
        <v>0.42</v>
      </c>
      <c r="F73" s="156"/>
      <c r="G73" s="156"/>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271</v>
      </c>
      <c r="AH73" s="146">
        <v>0</v>
      </c>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1" x14ac:dyDescent="0.25">
      <c r="A74" s="168">
        <v>20</v>
      </c>
      <c r="B74" s="169" t="s">
        <v>656</v>
      </c>
      <c r="C74" s="184" t="s">
        <v>657</v>
      </c>
      <c r="D74" s="170" t="s">
        <v>264</v>
      </c>
      <c r="E74" s="171">
        <v>0.42</v>
      </c>
      <c r="F74" s="172"/>
      <c r="G74" s="173">
        <f>ROUND(E74*F74,2)</f>
        <v>0</v>
      </c>
      <c r="H74" s="172"/>
      <c r="I74" s="173">
        <f>ROUND(E74*H74,2)</f>
        <v>0</v>
      </c>
      <c r="J74" s="172"/>
      <c r="K74" s="173">
        <f>ROUND(E74*J74,2)</f>
        <v>0</v>
      </c>
      <c r="L74" s="173">
        <v>21</v>
      </c>
      <c r="M74" s="173">
        <f>G74*(1+L74/100)</f>
        <v>0</v>
      </c>
      <c r="N74" s="171">
        <v>0</v>
      </c>
      <c r="O74" s="171">
        <f>ROUND(E74*N74,2)</f>
        <v>0</v>
      </c>
      <c r="P74" s="171">
        <v>0</v>
      </c>
      <c r="Q74" s="171">
        <f>ROUND(E74*P74,2)</f>
        <v>0</v>
      </c>
      <c r="R74" s="173" t="s">
        <v>265</v>
      </c>
      <c r="S74" s="173" t="s">
        <v>266</v>
      </c>
      <c r="T74" s="174" t="s">
        <v>266</v>
      </c>
      <c r="U74" s="156">
        <v>0.32</v>
      </c>
      <c r="V74" s="156">
        <f>ROUND(E74*U74,2)</f>
        <v>0.13</v>
      </c>
      <c r="W74" s="156"/>
      <c r="X74" s="156" t="s">
        <v>253</v>
      </c>
      <c r="Y74" s="156" t="s">
        <v>182</v>
      </c>
      <c r="Z74" s="146"/>
      <c r="AA74" s="146"/>
      <c r="AB74" s="146"/>
      <c r="AC74" s="146"/>
      <c r="AD74" s="146"/>
      <c r="AE74" s="146"/>
      <c r="AF74" s="146"/>
      <c r="AG74" s="146" t="s">
        <v>254</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ht="21" outlineLevel="2" x14ac:dyDescent="0.25">
      <c r="A75" s="153"/>
      <c r="B75" s="154"/>
      <c r="C75" s="524" t="s">
        <v>654</v>
      </c>
      <c r="D75" s="525"/>
      <c r="E75" s="525"/>
      <c r="F75" s="525"/>
      <c r="G75" s="525"/>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275</v>
      </c>
      <c r="AH75" s="146"/>
      <c r="AI75" s="146"/>
      <c r="AJ75" s="146"/>
      <c r="AK75" s="146"/>
      <c r="AL75" s="146"/>
      <c r="AM75" s="146"/>
      <c r="AN75" s="146"/>
      <c r="AO75" s="146"/>
      <c r="AP75" s="146"/>
      <c r="AQ75" s="146"/>
      <c r="AR75" s="146"/>
      <c r="AS75" s="146"/>
      <c r="AT75" s="146"/>
      <c r="AU75" s="146"/>
      <c r="AV75" s="146"/>
      <c r="AW75" s="146"/>
      <c r="AX75" s="146"/>
      <c r="AY75" s="146"/>
      <c r="AZ75" s="146"/>
      <c r="BA75" s="182" t="str">
        <f>C75</f>
        <v>bednění svislé nebo šikmé (odkloněné), půdorysně přímé nebo zalomené, stěn základových patek ve volných nebo zapažených jámách, rýhách, šachtách, včetně případných vzpěr,</v>
      </c>
      <c r="BB75" s="146"/>
      <c r="BC75" s="146"/>
      <c r="BD75" s="146"/>
      <c r="BE75" s="146"/>
      <c r="BF75" s="146"/>
      <c r="BG75" s="146"/>
      <c r="BH75" s="146"/>
    </row>
    <row r="76" spans="1:60" outlineLevel="2" x14ac:dyDescent="0.25">
      <c r="A76" s="153"/>
      <c r="B76" s="154"/>
      <c r="C76" s="515" t="s">
        <v>658</v>
      </c>
      <c r="D76" s="516"/>
      <c r="E76" s="516"/>
      <c r="F76" s="516"/>
      <c r="G76" s="516"/>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185</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2" x14ac:dyDescent="0.25">
      <c r="A77" s="153"/>
      <c r="B77" s="154"/>
      <c r="C77" s="191" t="s">
        <v>659</v>
      </c>
      <c r="D77" s="189"/>
      <c r="E77" s="190">
        <v>0.42</v>
      </c>
      <c r="F77" s="156"/>
      <c r="G77" s="156"/>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271</v>
      </c>
      <c r="AH77" s="146">
        <v>5</v>
      </c>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1" x14ac:dyDescent="0.25">
      <c r="A78" s="168">
        <v>21</v>
      </c>
      <c r="B78" s="169" t="s">
        <v>660</v>
      </c>
      <c r="C78" s="184" t="s">
        <v>661</v>
      </c>
      <c r="D78" s="170" t="s">
        <v>252</v>
      </c>
      <c r="E78" s="171">
        <v>52.25</v>
      </c>
      <c r="F78" s="172"/>
      <c r="G78" s="173">
        <f>ROUND(E78*F78,2)</f>
        <v>0</v>
      </c>
      <c r="H78" s="172"/>
      <c r="I78" s="173">
        <f>ROUND(E78*H78,2)</f>
        <v>0</v>
      </c>
      <c r="J78" s="172"/>
      <c r="K78" s="173">
        <f>ROUND(E78*J78,2)</f>
        <v>0</v>
      </c>
      <c r="L78" s="173">
        <v>21</v>
      </c>
      <c r="M78" s="173">
        <f>G78*(1+L78/100)</f>
        <v>0</v>
      </c>
      <c r="N78" s="171">
        <v>0</v>
      </c>
      <c r="O78" s="171">
        <f>ROUND(E78*N78,2)</f>
        <v>0</v>
      </c>
      <c r="P78" s="171">
        <v>0</v>
      </c>
      <c r="Q78" s="171">
        <f>ROUND(E78*P78,2)</f>
        <v>0</v>
      </c>
      <c r="R78" s="173"/>
      <c r="S78" s="173" t="s">
        <v>179</v>
      </c>
      <c r="T78" s="174" t="s">
        <v>180</v>
      </c>
      <c r="U78" s="156">
        <v>0</v>
      </c>
      <c r="V78" s="156">
        <f>ROUND(E78*U78,2)</f>
        <v>0</v>
      </c>
      <c r="W78" s="156"/>
      <c r="X78" s="156" t="s">
        <v>253</v>
      </c>
      <c r="Y78" s="156" t="s">
        <v>182</v>
      </c>
      <c r="Z78" s="146"/>
      <c r="AA78" s="146"/>
      <c r="AB78" s="146"/>
      <c r="AC78" s="146"/>
      <c r="AD78" s="146"/>
      <c r="AE78" s="146"/>
      <c r="AF78" s="146"/>
      <c r="AG78" s="146" t="s">
        <v>254</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2" x14ac:dyDescent="0.25">
      <c r="A79" s="153"/>
      <c r="B79" s="154"/>
      <c r="C79" s="191" t="s">
        <v>662</v>
      </c>
      <c r="D79" s="189"/>
      <c r="E79" s="190">
        <v>52.25</v>
      </c>
      <c r="F79" s="156"/>
      <c r="G79" s="156"/>
      <c r="H79" s="156"/>
      <c r="I79" s="156"/>
      <c r="J79" s="156"/>
      <c r="K79" s="156"/>
      <c r="L79" s="156"/>
      <c r="M79" s="156"/>
      <c r="N79" s="155"/>
      <c r="O79" s="155"/>
      <c r="P79" s="155"/>
      <c r="Q79" s="155"/>
      <c r="R79" s="156"/>
      <c r="S79" s="156"/>
      <c r="T79" s="156"/>
      <c r="U79" s="156"/>
      <c r="V79" s="156"/>
      <c r="W79" s="156"/>
      <c r="X79" s="156"/>
      <c r="Y79" s="156"/>
      <c r="Z79" s="146"/>
      <c r="AA79" s="146"/>
      <c r="AB79" s="146"/>
      <c r="AC79" s="146"/>
      <c r="AD79" s="146"/>
      <c r="AE79" s="146"/>
      <c r="AF79" s="146"/>
      <c r="AG79" s="146" t="s">
        <v>271</v>
      </c>
      <c r="AH79" s="146">
        <v>0</v>
      </c>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x14ac:dyDescent="0.25">
      <c r="A80" s="161" t="s">
        <v>174</v>
      </c>
      <c r="B80" s="162" t="s">
        <v>97</v>
      </c>
      <c r="C80" s="183" t="s">
        <v>98</v>
      </c>
      <c r="D80" s="163"/>
      <c r="E80" s="164"/>
      <c r="F80" s="165"/>
      <c r="G80" s="165">
        <f>SUMIF(AG81:AG85,"&lt;&gt;NOR",G81:G85)</f>
        <v>0</v>
      </c>
      <c r="H80" s="165"/>
      <c r="I80" s="165">
        <f>SUM(I81:I85)</f>
        <v>0</v>
      </c>
      <c r="J80" s="165"/>
      <c r="K80" s="165">
        <f>SUM(K81:K85)</f>
        <v>0</v>
      </c>
      <c r="L80" s="165"/>
      <c r="M80" s="165">
        <f>SUM(M81:M85)</f>
        <v>0</v>
      </c>
      <c r="N80" s="164"/>
      <c r="O80" s="164">
        <f>SUM(O81:O85)</f>
        <v>28.090000000000003</v>
      </c>
      <c r="P80" s="164"/>
      <c r="Q80" s="164">
        <f>SUM(Q81:Q85)</f>
        <v>0</v>
      </c>
      <c r="R80" s="165"/>
      <c r="S80" s="165"/>
      <c r="T80" s="166"/>
      <c r="U80" s="160"/>
      <c r="V80" s="160">
        <f>SUM(V81:V85)</f>
        <v>17.37</v>
      </c>
      <c r="W80" s="160"/>
      <c r="X80" s="160"/>
      <c r="Y80" s="160"/>
      <c r="AG80" t="s">
        <v>175</v>
      </c>
    </row>
    <row r="81" spans="1:60" ht="20.399999999999999" outlineLevel="1" x14ac:dyDescent="0.25">
      <c r="A81" s="175">
        <v>22</v>
      </c>
      <c r="B81" s="176" t="s">
        <v>663</v>
      </c>
      <c r="C81" s="185" t="s">
        <v>664</v>
      </c>
      <c r="D81" s="177" t="s">
        <v>264</v>
      </c>
      <c r="E81" s="178">
        <v>34</v>
      </c>
      <c r="F81" s="179"/>
      <c r="G81" s="180">
        <f>ROUND(E81*F81,2)</f>
        <v>0</v>
      </c>
      <c r="H81" s="179"/>
      <c r="I81" s="180">
        <f>ROUND(E81*H81,2)</f>
        <v>0</v>
      </c>
      <c r="J81" s="179"/>
      <c r="K81" s="180">
        <f>ROUND(E81*J81,2)</f>
        <v>0</v>
      </c>
      <c r="L81" s="180">
        <v>21</v>
      </c>
      <c r="M81" s="180">
        <f>G81*(1+L81/100)</f>
        <v>0</v>
      </c>
      <c r="N81" s="178">
        <v>0.57499999999999996</v>
      </c>
      <c r="O81" s="178">
        <f>ROUND(E81*N81,2)</f>
        <v>19.55</v>
      </c>
      <c r="P81" s="178">
        <v>0</v>
      </c>
      <c r="Q81" s="178">
        <f>ROUND(E81*P81,2)</f>
        <v>0</v>
      </c>
      <c r="R81" s="180" t="s">
        <v>327</v>
      </c>
      <c r="S81" s="180" t="s">
        <v>266</v>
      </c>
      <c r="T81" s="181" t="s">
        <v>266</v>
      </c>
      <c r="U81" s="156">
        <v>2.7E-2</v>
      </c>
      <c r="V81" s="156">
        <f>ROUND(E81*U81,2)</f>
        <v>0.92</v>
      </c>
      <c r="W81" s="156"/>
      <c r="X81" s="156" t="s">
        <v>253</v>
      </c>
      <c r="Y81" s="156" t="s">
        <v>182</v>
      </c>
      <c r="Z81" s="146"/>
      <c r="AA81" s="146"/>
      <c r="AB81" s="146"/>
      <c r="AC81" s="146"/>
      <c r="AD81" s="146"/>
      <c r="AE81" s="146"/>
      <c r="AF81" s="146"/>
      <c r="AG81" s="146" t="s">
        <v>254</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1" x14ac:dyDescent="0.25">
      <c r="A82" s="168">
        <v>23</v>
      </c>
      <c r="B82" s="169" t="s">
        <v>665</v>
      </c>
      <c r="C82" s="184" t="s">
        <v>666</v>
      </c>
      <c r="D82" s="170" t="s">
        <v>264</v>
      </c>
      <c r="E82" s="171">
        <v>34</v>
      </c>
      <c r="F82" s="172"/>
      <c r="G82" s="173">
        <f>ROUND(E82*F82,2)</f>
        <v>0</v>
      </c>
      <c r="H82" s="172"/>
      <c r="I82" s="173">
        <f>ROUND(E82*H82,2)</f>
        <v>0</v>
      </c>
      <c r="J82" s="172"/>
      <c r="K82" s="173">
        <f>ROUND(E82*J82,2)</f>
        <v>0</v>
      </c>
      <c r="L82" s="173">
        <v>21</v>
      </c>
      <c r="M82" s="173">
        <f>G82*(1+L82/100)</f>
        <v>0</v>
      </c>
      <c r="N82" s="171">
        <v>7.3899999999999993E-2</v>
      </c>
      <c r="O82" s="171">
        <f>ROUND(E82*N82,2)</f>
        <v>2.5099999999999998</v>
      </c>
      <c r="P82" s="171">
        <v>0</v>
      </c>
      <c r="Q82" s="171">
        <f>ROUND(E82*P82,2)</f>
        <v>0</v>
      </c>
      <c r="R82" s="173" t="s">
        <v>327</v>
      </c>
      <c r="S82" s="173" t="s">
        <v>266</v>
      </c>
      <c r="T82" s="174" t="s">
        <v>266</v>
      </c>
      <c r="U82" s="156">
        <v>0.47799999999999998</v>
      </c>
      <c r="V82" s="156">
        <f>ROUND(E82*U82,2)</f>
        <v>16.25</v>
      </c>
      <c r="W82" s="156"/>
      <c r="X82" s="156" t="s">
        <v>253</v>
      </c>
      <c r="Y82" s="156" t="s">
        <v>182</v>
      </c>
      <c r="Z82" s="146"/>
      <c r="AA82" s="146"/>
      <c r="AB82" s="146"/>
      <c r="AC82" s="146"/>
      <c r="AD82" s="146"/>
      <c r="AE82" s="146"/>
      <c r="AF82" s="146"/>
      <c r="AG82" s="146" t="s">
        <v>254</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ht="21" outlineLevel="2" x14ac:dyDescent="0.25">
      <c r="A83" s="153"/>
      <c r="B83" s="154"/>
      <c r="C83" s="524" t="s">
        <v>667</v>
      </c>
      <c r="D83" s="525"/>
      <c r="E83" s="525"/>
      <c r="F83" s="525"/>
      <c r="G83" s="525"/>
      <c r="H83" s="156"/>
      <c r="I83" s="156"/>
      <c r="J83" s="156"/>
      <c r="K83" s="156"/>
      <c r="L83" s="156"/>
      <c r="M83" s="156"/>
      <c r="N83" s="155"/>
      <c r="O83" s="155"/>
      <c r="P83" s="155"/>
      <c r="Q83" s="155"/>
      <c r="R83" s="156"/>
      <c r="S83" s="156"/>
      <c r="T83" s="156"/>
      <c r="U83" s="156"/>
      <c r="V83" s="156"/>
      <c r="W83" s="156"/>
      <c r="X83" s="156"/>
      <c r="Y83" s="156"/>
      <c r="Z83" s="146"/>
      <c r="AA83" s="146"/>
      <c r="AB83" s="146"/>
      <c r="AC83" s="146"/>
      <c r="AD83" s="146"/>
      <c r="AE83" s="146"/>
      <c r="AF83" s="146"/>
      <c r="AG83" s="146" t="s">
        <v>275</v>
      </c>
      <c r="AH83" s="146"/>
      <c r="AI83" s="146"/>
      <c r="AJ83" s="146"/>
      <c r="AK83" s="146"/>
      <c r="AL83" s="146"/>
      <c r="AM83" s="146"/>
      <c r="AN83" s="146"/>
      <c r="AO83" s="146"/>
      <c r="AP83" s="146"/>
      <c r="AQ83" s="146"/>
      <c r="AR83" s="146"/>
      <c r="AS83" s="146"/>
      <c r="AT83" s="146"/>
      <c r="AU83" s="146"/>
      <c r="AV83" s="146"/>
      <c r="AW83" s="146"/>
      <c r="AX83" s="146"/>
      <c r="AY83" s="146"/>
      <c r="AZ83" s="146"/>
      <c r="BA83" s="182" t="str">
        <f>C83</f>
        <v>s provedením lože z kameniva drceného, s vyplněním spár, s dvojitým hutněním a se smetením přebytečného materiálu na krajnici. S dodáním hmot pro lože a výplň spár.</v>
      </c>
      <c r="BB83" s="146"/>
      <c r="BC83" s="146"/>
      <c r="BD83" s="146"/>
      <c r="BE83" s="146"/>
      <c r="BF83" s="146"/>
      <c r="BG83" s="146"/>
      <c r="BH83" s="146"/>
    </row>
    <row r="84" spans="1:60" outlineLevel="1" x14ac:dyDescent="0.25">
      <c r="A84" s="175">
        <v>24</v>
      </c>
      <c r="B84" s="176" t="s">
        <v>668</v>
      </c>
      <c r="C84" s="185" t="s">
        <v>669</v>
      </c>
      <c r="D84" s="177" t="s">
        <v>264</v>
      </c>
      <c r="E84" s="178">
        <v>2</v>
      </c>
      <c r="F84" s="179"/>
      <c r="G84" s="180">
        <f>ROUND(E84*F84,2)</f>
        <v>0</v>
      </c>
      <c r="H84" s="179"/>
      <c r="I84" s="180">
        <f>ROUND(E84*H84,2)</f>
        <v>0</v>
      </c>
      <c r="J84" s="179"/>
      <c r="K84" s="180">
        <f>ROUND(E84*J84,2)</f>
        <v>0</v>
      </c>
      <c r="L84" s="180">
        <v>21</v>
      </c>
      <c r="M84" s="180">
        <f>G84*(1+L84/100)</f>
        <v>0</v>
      </c>
      <c r="N84" s="178">
        <v>8.4000000000000005E-2</v>
      </c>
      <c r="O84" s="178">
        <f>ROUND(E84*N84,2)</f>
        <v>0.17</v>
      </c>
      <c r="P84" s="178">
        <v>0</v>
      </c>
      <c r="Q84" s="178">
        <f>ROUND(E84*P84,2)</f>
        <v>0</v>
      </c>
      <c r="R84" s="180" t="s">
        <v>265</v>
      </c>
      <c r="S84" s="180" t="s">
        <v>266</v>
      </c>
      <c r="T84" s="181" t="s">
        <v>266</v>
      </c>
      <c r="U84" s="156">
        <v>0.1</v>
      </c>
      <c r="V84" s="156">
        <f>ROUND(E84*U84,2)</f>
        <v>0.2</v>
      </c>
      <c r="W84" s="156"/>
      <c r="X84" s="156" t="s">
        <v>253</v>
      </c>
      <c r="Y84" s="156" t="s">
        <v>182</v>
      </c>
      <c r="Z84" s="146"/>
      <c r="AA84" s="146"/>
      <c r="AB84" s="146"/>
      <c r="AC84" s="146"/>
      <c r="AD84" s="146"/>
      <c r="AE84" s="146"/>
      <c r="AF84" s="146"/>
      <c r="AG84" s="146" t="s">
        <v>254</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75">
        <v>25</v>
      </c>
      <c r="B85" s="176" t="s">
        <v>670</v>
      </c>
      <c r="C85" s="185" t="s">
        <v>671</v>
      </c>
      <c r="D85" s="177" t="s">
        <v>264</v>
      </c>
      <c r="E85" s="178">
        <v>34</v>
      </c>
      <c r="F85" s="179"/>
      <c r="G85" s="180">
        <f>ROUND(E85*F85,2)</f>
        <v>0</v>
      </c>
      <c r="H85" s="179"/>
      <c r="I85" s="180">
        <f>ROUND(E85*H85,2)</f>
        <v>0</v>
      </c>
      <c r="J85" s="179"/>
      <c r="K85" s="180">
        <f>ROUND(E85*J85,2)</f>
        <v>0</v>
      </c>
      <c r="L85" s="180">
        <v>21</v>
      </c>
      <c r="M85" s="180">
        <f>G85*(1+L85/100)</f>
        <v>0</v>
      </c>
      <c r="N85" s="178">
        <v>0.17244999999999999</v>
      </c>
      <c r="O85" s="178">
        <f>ROUND(E85*N85,2)</f>
        <v>5.86</v>
      </c>
      <c r="P85" s="178">
        <v>0</v>
      </c>
      <c r="Q85" s="178">
        <f>ROUND(E85*P85,2)</f>
        <v>0</v>
      </c>
      <c r="R85" s="180" t="s">
        <v>477</v>
      </c>
      <c r="S85" s="180" t="s">
        <v>266</v>
      </c>
      <c r="T85" s="181" t="s">
        <v>266</v>
      </c>
      <c r="U85" s="156">
        <v>0</v>
      </c>
      <c r="V85" s="156">
        <f>ROUND(E85*U85,2)</f>
        <v>0</v>
      </c>
      <c r="W85" s="156"/>
      <c r="X85" s="156" t="s">
        <v>478</v>
      </c>
      <c r="Y85" s="156" t="s">
        <v>182</v>
      </c>
      <c r="Z85" s="146"/>
      <c r="AA85" s="146"/>
      <c r="AB85" s="146"/>
      <c r="AC85" s="146"/>
      <c r="AD85" s="146"/>
      <c r="AE85" s="146"/>
      <c r="AF85" s="146"/>
      <c r="AG85" s="146" t="s">
        <v>672</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x14ac:dyDescent="0.25">
      <c r="A86" s="161" t="s">
        <v>174</v>
      </c>
      <c r="B86" s="162" t="s">
        <v>109</v>
      </c>
      <c r="C86" s="183" t="s">
        <v>110</v>
      </c>
      <c r="D86" s="163"/>
      <c r="E86" s="164"/>
      <c r="F86" s="165"/>
      <c r="G86" s="165">
        <f>SUMIF(AG87:AG89,"&lt;&gt;NOR",G87:G89)</f>
        <v>0</v>
      </c>
      <c r="H86" s="165"/>
      <c r="I86" s="165">
        <f>SUM(I87:I89)</f>
        <v>0</v>
      </c>
      <c r="J86" s="165"/>
      <c r="K86" s="165">
        <f>SUM(K87:K89)</f>
        <v>0</v>
      </c>
      <c r="L86" s="165"/>
      <c r="M86" s="165">
        <f>SUM(M87:M89)</f>
        <v>0</v>
      </c>
      <c r="N86" s="164"/>
      <c r="O86" s="164">
        <f>SUM(O87:O89)</f>
        <v>7.32</v>
      </c>
      <c r="P86" s="164"/>
      <c r="Q86" s="164">
        <f>SUM(Q87:Q89)</f>
        <v>0</v>
      </c>
      <c r="R86" s="165"/>
      <c r="S86" s="165"/>
      <c r="T86" s="166"/>
      <c r="U86" s="160"/>
      <c r="V86" s="160">
        <f>SUM(V87:V89)</f>
        <v>8.3699999999999992</v>
      </c>
      <c r="W86" s="160"/>
      <c r="X86" s="160"/>
      <c r="Y86" s="160"/>
      <c r="AG86" t="s">
        <v>175</v>
      </c>
    </row>
    <row r="87" spans="1:60" ht="20.399999999999999" outlineLevel="1" x14ac:dyDescent="0.25">
      <c r="A87" s="168">
        <v>26</v>
      </c>
      <c r="B87" s="169" t="s">
        <v>673</v>
      </c>
      <c r="C87" s="184" t="s">
        <v>674</v>
      </c>
      <c r="D87" s="170" t="s">
        <v>283</v>
      </c>
      <c r="E87" s="171">
        <v>31</v>
      </c>
      <c r="F87" s="172"/>
      <c r="G87" s="173">
        <f>ROUND(E87*F87,2)</f>
        <v>0</v>
      </c>
      <c r="H87" s="172"/>
      <c r="I87" s="173">
        <f>ROUND(E87*H87,2)</f>
        <v>0</v>
      </c>
      <c r="J87" s="172"/>
      <c r="K87" s="173">
        <f>ROUND(E87*J87,2)</f>
        <v>0</v>
      </c>
      <c r="L87" s="173">
        <v>21</v>
      </c>
      <c r="M87" s="173">
        <f>G87*(1+L87/100)</f>
        <v>0</v>
      </c>
      <c r="N87" s="171">
        <v>0.188</v>
      </c>
      <c r="O87" s="171">
        <f>ROUND(E87*N87,2)</f>
        <v>5.83</v>
      </c>
      <c r="P87" s="171">
        <v>0</v>
      </c>
      <c r="Q87" s="171">
        <f>ROUND(E87*P87,2)</f>
        <v>0</v>
      </c>
      <c r="R87" s="173" t="s">
        <v>327</v>
      </c>
      <c r="S87" s="173" t="s">
        <v>266</v>
      </c>
      <c r="T87" s="174" t="s">
        <v>266</v>
      </c>
      <c r="U87" s="156">
        <v>0.27</v>
      </c>
      <c r="V87" s="156">
        <f>ROUND(E87*U87,2)</f>
        <v>8.3699999999999992</v>
      </c>
      <c r="W87" s="156"/>
      <c r="X87" s="156" t="s">
        <v>253</v>
      </c>
      <c r="Y87" s="156" t="s">
        <v>182</v>
      </c>
      <c r="Z87" s="146"/>
      <c r="AA87" s="146"/>
      <c r="AB87" s="146"/>
      <c r="AC87" s="146"/>
      <c r="AD87" s="146"/>
      <c r="AE87" s="146"/>
      <c r="AF87" s="146"/>
      <c r="AG87" s="146" t="s">
        <v>267</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2" x14ac:dyDescent="0.25">
      <c r="A88" s="153"/>
      <c r="B88" s="154"/>
      <c r="C88" s="524" t="s">
        <v>532</v>
      </c>
      <c r="D88" s="525"/>
      <c r="E88" s="525"/>
      <c r="F88" s="525"/>
      <c r="G88" s="525"/>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275</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75">
        <v>27</v>
      </c>
      <c r="B89" s="176" t="s">
        <v>675</v>
      </c>
      <c r="C89" s="185" t="s">
        <v>676</v>
      </c>
      <c r="D89" s="177" t="s">
        <v>257</v>
      </c>
      <c r="E89" s="178">
        <v>31</v>
      </c>
      <c r="F89" s="179"/>
      <c r="G89" s="180">
        <f>ROUND(E89*F89,2)</f>
        <v>0</v>
      </c>
      <c r="H89" s="179"/>
      <c r="I89" s="180">
        <f>ROUND(E89*H89,2)</f>
        <v>0</v>
      </c>
      <c r="J89" s="179"/>
      <c r="K89" s="180">
        <f>ROUND(E89*J89,2)</f>
        <v>0</v>
      </c>
      <c r="L89" s="180">
        <v>21</v>
      </c>
      <c r="M89" s="180">
        <f>G89*(1+L89/100)</f>
        <v>0</v>
      </c>
      <c r="N89" s="178">
        <v>4.8000000000000001E-2</v>
      </c>
      <c r="O89" s="178">
        <f>ROUND(E89*N89,2)</f>
        <v>1.49</v>
      </c>
      <c r="P89" s="178">
        <v>0</v>
      </c>
      <c r="Q89" s="178">
        <f>ROUND(E89*P89,2)</f>
        <v>0</v>
      </c>
      <c r="R89" s="180" t="s">
        <v>477</v>
      </c>
      <c r="S89" s="180" t="s">
        <v>266</v>
      </c>
      <c r="T89" s="181" t="s">
        <v>266</v>
      </c>
      <c r="U89" s="156">
        <v>0</v>
      </c>
      <c r="V89" s="156">
        <f>ROUND(E89*U89,2)</f>
        <v>0</v>
      </c>
      <c r="W89" s="156"/>
      <c r="X89" s="156" t="s">
        <v>478</v>
      </c>
      <c r="Y89" s="156" t="s">
        <v>182</v>
      </c>
      <c r="Z89" s="146"/>
      <c r="AA89" s="146"/>
      <c r="AB89" s="146"/>
      <c r="AC89" s="146"/>
      <c r="AD89" s="146"/>
      <c r="AE89" s="146"/>
      <c r="AF89" s="146"/>
      <c r="AG89" s="146" t="s">
        <v>479</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x14ac:dyDescent="0.25">
      <c r="A90" s="161" t="s">
        <v>174</v>
      </c>
      <c r="B90" s="162" t="s">
        <v>115</v>
      </c>
      <c r="C90" s="183" t="s">
        <v>116</v>
      </c>
      <c r="D90" s="163"/>
      <c r="E90" s="164"/>
      <c r="F90" s="165"/>
      <c r="G90" s="165">
        <f>SUMIF(AG91:AG92,"&lt;&gt;NOR",G91:G92)</f>
        <v>0</v>
      </c>
      <c r="H90" s="165"/>
      <c r="I90" s="165">
        <f>SUM(I91:I92)</f>
        <v>0</v>
      </c>
      <c r="J90" s="165"/>
      <c r="K90" s="165">
        <f>SUM(K91:K92)</f>
        <v>0</v>
      </c>
      <c r="L90" s="165"/>
      <c r="M90" s="165">
        <f>SUM(M91:M92)</f>
        <v>0</v>
      </c>
      <c r="N90" s="164"/>
      <c r="O90" s="164">
        <f>SUM(O91:O92)</f>
        <v>0</v>
      </c>
      <c r="P90" s="164"/>
      <c r="Q90" s="164">
        <f>SUM(Q91:Q92)</f>
        <v>0</v>
      </c>
      <c r="R90" s="165"/>
      <c r="S90" s="165"/>
      <c r="T90" s="166"/>
      <c r="U90" s="160"/>
      <c r="V90" s="160">
        <f>SUM(V91:V92)</f>
        <v>85.99</v>
      </c>
      <c r="W90" s="160"/>
      <c r="X90" s="160"/>
      <c r="Y90" s="160"/>
      <c r="AG90" t="s">
        <v>175</v>
      </c>
    </row>
    <row r="91" spans="1:60" outlineLevel="1" x14ac:dyDescent="0.25">
      <c r="A91" s="168">
        <v>28</v>
      </c>
      <c r="B91" s="169" t="s">
        <v>561</v>
      </c>
      <c r="C91" s="184" t="s">
        <v>562</v>
      </c>
      <c r="D91" s="170" t="s">
        <v>298</v>
      </c>
      <c r="E91" s="171">
        <v>68.033370000000005</v>
      </c>
      <c r="F91" s="172"/>
      <c r="G91" s="173">
        <f>ROUND(E91*F91,2)</f>
        <v>0</v>
      </c>
      <c r="H91" s="172"/>
      <c r="I91" s="173">
        <f>ROUND(E91*H91,2)</f>
        <v>0</v>
      </c>
      <c r="J91" s="172"/>
      <c r="K91" s="173">
        <f>ROUND(E91*J91,2)</f>
        <v>0</v>
      </c>
      <c r="L91" s="173">
        <v>21</v>
      </c>
      <c r="M91" s="173">
        <f>G91*(1+L91/100)</f>
        <v>0</v>
      </c>
      <c r="N91" s="171">
        <v>0</v>
      </c>
      <c r="O91" s="171">
        <f>ROUND(E91*N91,2)</f>
        <v>0</v>
      </c>
      <c r="P91" s="171">
        <v>0</v>
      </c>
      <c r="Q91" s="171">
        <f>ROUND(E91*P91,2)</f>
        <v>0</v>
      </c>
      <c r="R91" s="173" t="s">
        <v>265</v>
      </c>
      <c r="S91" s="173" t="s">
        <v>266</v>
      </c>
      <c r="T91" s="174" t="s">
        <v>266</v>
      </c>
      <c r="U91" s="156">
        <v>1.264</v>
      </c>
      <c r="V91" s="156">
        <f>ROUND(E91*U91,2)</f>
        <v>85.99</v>
      </c>
      <c r="W91" s="156"/>
      <c r="X91" s="156" t="s">
        <v>299</v>
      </c>
      <c r="Y91" s="156" t="s">
        <v>182</v>
      </c>
      <c r="Z91" s="146"/>
      <c r="AA91" s="146"/>
      <c r="AB91" s="146"/>
      <c r="AC91" s="146"/>
      <c r="AD91" s="146"/>
      <c r="AE91" s="146"/>
      <c r="AF91" s="146"/>
      <c r="AG91" s="146" t="s">
        <v>300</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ht="21" outlineLevel="2" x14ac:dyDescent="0.25">
      <c r="A92" s="153"/>
      <c r="B92" s="154"/>
      <c r="C92" s="524" t="s">
        <v>563</v>
      </c>
      <c r="D92" s="525"/>
      <c r="E92" s="525"/>
      <c r="F92" s="525"/>
      <c r="G92" s="525"/>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275</v>
      </c>
      <c r="AH92" s="146"/>
      <c r="AI92" s="146"/>
      <c r="AJ92" s="146"/>
      <c r="AK92" s="146"/>
      <c r="AL92" s="146"/>
      <c r="AM92" s="146"/>
      <c r="AN92" s="146"/>
      <c r="AO92" s="146"/>
      <c r="AP92" s="146"/>
      <c r="AQ92" s="146"/>
      <c r="AR92" s="146"/>
      <c r="AS92" s="146"/>
      <c r="AT92" s="146"/>
      <c r="AU92" s="146"/>
      <c r="AV92" s="146"/>
      <c r="AW92" s="146"/>
      <c r="AX92" s="146"/>
      <c r="AY92" s="146"/>
      <c r="AZ92" s="146"/>
      <c r="BA92" s="182" t="str">
        <f>C92</f>
        <v>přesun hmot pro budovy občanské výstavby (JKSO 801), budovy pro bydlení (JKSO 803) budovy pro výrobu a služby (JKSO 812) s nosnou svislou konstrukcí monolitickou betonovou tyčovou nebo plošnou</v>
      </c>
      <c r="BB92" s="146"/>
      <c r="BC92" s="146"/>
      <c r="BD92" s="146"/>
      <c r="BE92" s="146"/>
      <c r="BF92" s="146"/>
      <c r="BG92" s="146"/>
      <c r="BH92" s="146"/>
    </row>
    <row r="93" spans="1:60" x14ac:dyDescent="0.25">
      <c r="A93" s="161" t="s">
        <v>174</v>
      </c>
      <c r="B93" s="162" t="s">
        <v>130</v>
      </c>
      <c r="C93" s="183" t="s">
        <v>131</v>
      </c>
      <c r="D93" s="163"/>
      <c r="E93" s="164"/>
      <c r="F93" s="165"/>
      <c r="G93" s="165">
        <f>SUMIF(AG94:AG97,"&lt;&gt;NOR",G94:G97)</f>
        <v>0</v>
      </c>
      <c r="H93" s="165"/>
      <c r="I93" s="165">
        <f>SUM(I94:I97)</f>
        <v>0</v>
      </c>
      <c r="J93" s="165"/>
      <c r="K93" s="165">
        <f>SUM(K94:K97)</f>
        <v>0</v>
      </c>
      <c r="L93" s="165"/>
      <c r="M93" s="165">
        <f>SUM(M94:M97)</f>
        <v>0</v>
      </c>
      <c r="N93" s="164"/>
      <c r="O93" s="164">
        <f>SUM(O94:O97)</f>
        <v>0</v>
      </c>
      <c r="P93" s="164"/>
      <c r="Q93" s="164">
        <f>SUM(Q94:Q97)</f>
        <v>0</v>
      </c>
      <c r="R93" s="165"/>
      <c r="S93" s="165"/>
      <c r="T93" s="166"/>
      <c r="U93" s="160"/>
      <c r="V93" s="160">
        <f>SUM(V94:V97)</f>
        <v>0</v>
      </c>
      <c r="W93" s="160"/>
      <c r="X93" s="160"/>
      <c r="Y93" s="160"/>
      <c r="AG93" t="s">
        <v>175</v>
      </c>
    </row>
    <row r="94" spans="1:60" outlineLevel="1" x14ac:dyDescent="0.25">
      <c r="A94" s="168">
        <v>29</v>
      </c>
      <c r="B94" s="169" t="s">
        <v>677</v>
      </c>
      <c r="C94" s="184" t="s">
        <v>678</v>
      </c>
      <c r="D94" s="170" t="s">
        <v>290</v>
      </c>
      <c r="E94" s="171">
        <v>3</v>
      </c>
      <c r="F94" s="172"/>
      <c r="G94" s="173">
        <f>ROUND(E94*F94,2)</f>
        <v>0</v>
      </c>
      <c r="H94" s="172"/>
      <c r="I94" s="173">
        <f>ROUND(E94*H94,2)</f>
        <v>0</v>
      </c>
      <c r="J94" s="172"/>
      <c r="K94" s="173">
        <f>ROUND(E94*J94,2)</f>
        <v>0</v>
      </c>
      <c r="L94" s="173">
        <v>21</v>
      </c>
      <c r="M94" s="173">
        <f>G94*(1+L94/100)</f>
        <v>0</v>
      </c>
      <c r="N94" s="171">
        <v>0</v>
      </c>
      <c r="O94" s="171">
        <f>ROUND(E94*N94,2)</f>
        <v>0</v>
      </c>
      <c r="P94" s="171">
        <v>0</v>
      </c>
      <c r="Q94" s="171">
        <f>ROUND(E94*P94,2)</f>
        <v>0</v>
      </c>
      <c r="R94" s="173"/>
      <c r="S94" s="173" t="s">
        <v>179</v>
      </c>
      <c r="T94" s="174" t="s">
        <v>180</v>
      </c>
      <c r="U94" s="156">
        <v>0</v>
      </c>
      <c r="V94" s="156">
        <f>ROUND(E94*U94,2)</f>
        <v>0</v>
      </c>
      <c r="W94" s="156"/>
      <c r="X94" s="156" t="s">
        <v>258</v>
      </c>
      <c r="Y94" s="156" t="s">
        <v>182</v>
      </c>
      <c r="Z94" s="146"/>
      <c r="AA94" s="146"/>
      <c r="AB94" s="146"/>
      <c r="AC94" s="146"/>
      <c r="AD94" s="146"/>
      <c r="AE94" s="146"/>
      <c r="AF94" s="146"/>
      <c r="AG94" s="146" t="s">
        <v>259</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2" x14ac:dyDescent="0.25">
      <c r="A95" s="153"/>
      <c r="B95" s="154"/>
      <c r="C95" s="513" t="s">
        <v>679</v>
      </c>
      <c r="D95" s="514"/>
      <c r="E95" s="514"/>
      <c r="F95" s="514"/>
      <c r="G95" s="514"/>
      <c r="H95" s="156"/>
      <c r="I95" s="156"/>
      <c r="J95" s="156"/>
      <c r="K95" s="156"/>
      <c r="L95" s="156"/>
      <c r="M95" s="156"/>
      <c r="N95" s="155"/>
      <c r="O95" s="155"/>
      <c r="P95" s="155"/>
      <c r="Q95" s="155"/>
      <c r="R95" s="156"/>
      <c r="S95" s="156"/>
      <c r="T95" s="156"/>
      <c r="U95" s="156"/>
      <c r="V95" s="156"/>
      <c r="W95" s="156"/>
      <c r="X95" s="156"/>
      <c r="Y95" s="156"/>
      <c r="Z95" s="146"/>
      <c r="AA95" s="146"/>
      <c r="AB95" s="146"/>
      <c r="AC95" s="146"/>
      <c r="AD95" s="146"/>
      <c r="AE95" s="146"/>
      <c r="AF95" s="146"/>
      <c r="AG95" s="146" t="s">
        <v>185</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3" x14ac:dyDescent="0.25">
      <c r="A96" s="153"/>
      <c r="B96" s="154"/>
      <c r="C96" s="515" t="s">
        <v>680</v>
      </c>
      <c r="D96" s="516"/>
      <c r="E96" s="516"/>
      <c r="F96" s="516"/>
      <c r="G96" s="516"/>
      <c r="H96" s="156"/>
      <c r="I96" s="156"/>
      <c r="J96" s="156"/>
      <c r="K96" s="156"/>
      <c r="L96" s="156"/>
      <c r="M96" s="156"/>
      <c r="N96" s="155"/>
      <c r="O96" s="155"/>
      <c r="P96" s="155"/>
      <c r="Q96" s="155"/>
      <c r="R96" s="156"/>
      <c r="S96" s="156"/>
      <c r="T96" s="156"/>
      <c r="U96" s="156"/>
      <c r="V96" s="156"/>
      <c r="W96" s="156"/>
      <c r="X96" s="156"/>
      <c r="Y96" s="156"/>
      <c r="Z96" s="146"/>
      <c r="AA96" s="146"/>
      <c r="AB96" s="146"/>
      <c r="AC96" s="146"/>
      <c r="AD96" s="146"/>
      <c r="AE96" s="146"/>
      <c r="AF96" s="146"/>
      <c r="AG96" s="146" t="s">
        <v>185</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3" x14ac:dyDescent="0.25">
      <c r="A97" s="153"/>
      <c r="B97" s="154"/>
      <c r="C97" s="515" t="s">
        <v>681</v>
      </c>
      <c r="D97" s="516"/>
      <c r="E97" s="516"/>
      <c r="F97" s="516"/>
      <c r="G97" s="516"/>
      <c r="H97" s="156"/>
      <c r="I97" s="156"/>
      <c r="J97" s="156"/>
      <c r="K97" s="156"/>
      <c r="L97" s="156"/>
      <c r="M97" s="156"/>
      <c r="N97" s="155"/>
      <c r="O97" s="155"/>
      <c r="P97" s="155"/>
      <c r="Q97" s="155"/>
      <c r="R97" s="156"/>
      <c r="S97" s="156"/>
      <c r="T97" s="156"/>
      <c r="U97" s="156"/>
      <c r="V97" s="156"/>
      <c r="W97" s="156"/>
      <c r="X97" s="156"/>
      <c r="Y97" s="156"/>
      <c r="Z97" s="146"/>
      <c r="AA97" s="146"/>
      <c r="AB97" s="146"/>
      <c r="AC97" s="146"/>
      <c r="AD97" s="146"/>
      <c r="AE97" s="146"/>
      <c r="AF97" s="146"/>
      <c r="AG97" s="146" t="s">
        <v>185</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x14ac:dyDescent="0.25">
      <c r="A98" s="3"/>
      <c r="B98" s="4"/>
      <c r="C98" s="186"/>
      <c r="D98" s="6"/>
      <c r="E98" s="3"/>
      <c r="F98" s="3"/>
      <c r="G98" s="3"/>
      <c r="H98" s="3"/>
      <c r="I98" s="3"/>
      <c r="J98" s="3"/>
      <c r="K98" s="3"/>
      <c r="L98" s="3"/>
      <c r="M98" s="3"/>
      <c r="N98" s="3"/>
      <c r="O98" s="3"/>
      <c r="P98" s="3"/>
      <c r="Q98" s="3"/>
      <c r="R98" s="3"/>
      <c r="S98" s="3"/>
      <c r="T98" s="3"/>
      <c r="U98" s="3"/>
      <c r="V98" s="3"/>
      <c r="W98" s="3"/>
      <c r="X98" s="3"/>
      <c r="Y98" s="3"/>
      <c r="AE98">
        <v>12</v>
      </c>
      <c r="AF98">
        <v>21</v>
      </c>
      <c r="AG98" t="s">
        <v>160</v>
      </c>
    </row>
    <row r="99" spans="1:60" x14ac:dyDescent="0.25">
      <c r="A99" s="149"/>
      <c r="B99" s="150" t="s">
        <v>29</v>
      </c>
      <c r="C99" s="187"/>
      <c r="D99" s="151"/>
      <c r="E99" s="152"/>
      <c r="F99" s="152"/>
      <c r="G99" s="167">
        <f>G8+G36+G80+G86+G90+G93</f>
        <v>0</v>
      </c>
      <c r="H99" s="3"/>
      <c r="I99" s="3"/>
      <c r="J99" s="3"/>
      <c r="K99" s="3"/>
      <c r="L99" s="3"/>
      <c r="M99" s="3"/>
      <c r="N99" s="3"/>
      <c r="O99" s="3"/>
      <c r="P99" s="3"/>
      <c r="Q99" s="3"/>
      <c r="R99" s="3"/>
      <c r="S99" s="3"/>
      <c r="T99" s="3"/>
      <c r="U99" s="3"/>
      <c r="V99" s="3"/>
      <c r="W99" s="3"/>
      <c r="X99" s="3"/>
      <c r="Y99" s="3"/>
      <c r="AE99">
        <f>SUMIF(L7:L97,AE98,G7:G97)</f>
        <v>0</v>
      </c>
      <c r="AF99">
        <f>SUMIF(L7:L97,AF98,G7:G97)</f>
        <v>0</v>
      </c>
      <c r="AG99" t="s">
        <v>246</v>
      </c>
    </row>
    <row r="100" spans="1:60" x14ac:dyDescent="0.25">
      <c r="C100" s="188"/>
      <c r="D100" s="10"/>
      <c r="AG100" t="s">
        <v>248</v>
      </c>
    </row>
    <row r="101" spans="1:60" x14ac:dyDescent="0.25">
      <c r="D101" s="10"/>
    </row>
    <row r="102" spans="1:60" x14ac:dyDescent="0.25">
      <c r="D102" s="10"/>
    </row>
    <row r="103" spans="1:60" x14ac:dyDescent="0.25">
      <c r="D103" s="10"/>
    </row>
    <row r="104" spans="1:60" x14ac:dyDescent="0.25">
      <c r="D104" s="10"/>
    </row>
    <row r="105" spans="1:60" x14ac:dyDescent="0.25">
      <c r="D105" s="10"/>
    </row>
    <row r="106" spans="1:60" x14ac:dyDescent="0.25">
      <c r="D106" s="10"/>
    </row>
    <row r="107" spans="1:60" x14ac:dyDescent="0.25">
      <c r="D107" s="10"/>
    </row>
    <row r="108" spans="1:60" x14ac:dyDescent="0.25">
      <c r="D108" s="10"/>
    </row>
    <row r="109" spans="1:60" x14ac:dyDescent="0.25">
      <c r="D109" s="10"/>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vrNQpZzlLdA80G1AaP/zh/vTL2KgCirUNkPaC21FBokVFavD5nph/WiEMicKywiWOJwwzHoVw3x16DUPtcMA/A==" saltValue="4TezPfT7zqQiKzhfuJXlfQ==" spinCount="100000" sheet="1" formatRows="0"/>
  <mergeCells count="31">
    <mergeCell ref="C35:G35"/>
    <mergeCell ref="A1:G1"/>
    <mergeCell ref="C2:G2"/>
    <mergeCell ref="C3:G3"/>
    <mergeCell ref="C4:G4"/>
    <mergeCell ref="C10:G10"/>
    <mergeCell ref="C13:G13"/>
    <mergeCell ref="C17:G17"/>
    <mergeCell ref="C20:G20"/>
    <mergeCell ref="C23:G23"/>
    <mergeCell ref="C31:G31"/>
    <mergeCell ref="C34:G34"/>
    <mergeCell ref="C75:G75"/>
    <mergeCell ref="C40:G40"/>
    <mergeCell ref="C44:G44"/>
    <mergeCell ref="C45:G45"/>
    <mergeCell ref="C48:G48"/>
    <mergeCell ref="C54:G54"/>
    <mergeCell ref="C55:G55"/>
    <mergeCell ref="C60:G60"/>
    <mergeCell ref="C63:G63"/>
    <mergeCell ref="C64:G64"/>
    <mergeCell ref="C67:G67"/>
    <mergeCell ref="C72:G72"/>
    <mergeCell ref="C97:G97"/>
    <mergeCell ref="C76:G76"/>
    <mergeCell ref="C83:G83"/>
    <mergeCell ref="C88:G88"/>
    <mergeCell ref="C92:G92"/>
    <mergeCell ref="C95:G95"/>
    <mergeCell ref="C96:G96"/>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E2E8C-F330-4FB9-AD2F-1F7B37DC7C1A}">
  <sheetPr>
    <outlinePr summaryBelow="0"/>
    <pageSetUpPr fitToPage="1"/>
  </sheetPr>
  <dimension ref="A1:BH5000"/>
  <sheetViews>
    <sheetView workbookViewId="0">
      <pane ySplit="7" topLeftCell="A8" activePane="bottomLeft" state="frozen"/>
      <selection sqref="A1:G1"/>
      <selection pane="bottomLeft" sqref="A1:G1"/>
    </sheetView>
  </sheetViews>
  <sheetFormatPr defaultRowHeight="13.2" outlineLevelRow="3" x14ac:dyDescent="0.25"/>
  <cols>
    <col min="1" max="1" width="3.44140625" customWidth="1"/>
    <col min="2" max="2" width="12.6640625" style="120" customWidth="1"/>
    <col min="3" max="3" width="63.33203125" style="120" customWidth="1"/>
    <col min="4" max="4" width="4.88671875" customWidth="1"/>
    <col min="5" max="5" width="10.664062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517" t="s">
        <v>249</v>
      </c>
      <c r="B1" s="517"/>
      <c r="C1" s="517"/>
      <c r="D1" s="517"/>
      <c r="E1" s="517"/>
      <c r="F1" s="517"/>
      <c r="G1" s="517"/>
      <c r="AG1" t="s">
        <v>147</v>
      </c>
    </row>
    <row r="2" spans="1:60" ht="25.2" customHeight="1" x14ac:dyDescent="0.25">
      <c r="A2" s="50" t="s">
        <v>7</v>
      </c>
      <c r="B2" s="49" t="s">
        <v>43</v>
      </c>
      <c r="C2" s="518" t="s">
        <v>44</v>
      </c>
      <c r="D2" s="519"/>
      <c r="E2" s="519"/>
      <c r="F2" s="519"/>
      <c r="G2" s="520"/>
      <c r="AG2" t="s">
        <v>148</v>
      </c>
    </row>
    <row r="3" spans="1:60" ht="25.2" customHeight="1" x14ac:dyDescent="0.25">
      <c r="A3" s="50" t="s">
        <v>8</v>
      </c>
      <c r="B3" s="49" t="s">
        <v>61</v>
      </c>
      <c r="C3" s="518" t="s">
        <v>62</v>
      </c>
      <c r="D3" s="519"/>
      <c r="E3" s="519"/>
      <c r="F3" s="519"/>
      <c r="G3" s="520"/>
      <c r="AC3" s="120" t="s">
        <v>148</v>
      </c>
      <c r="AG3" t="s">
        <v>150</v>
      </c>
    </row>
    <row r="4" spans="1:60" ht="25.2" customHeight="1" x14ac:dyDescent="0.25">
      <c r="A4" s="139" t="s">
        <v>9</v>
      </c>
      <c r="B4" s="140" t="s">
        <v>63</v>
      </c>
      <c r="C4" s="521" t="s">
        <v>64</v>
      </c>
      <c r="D4" s="522"/>
      <c r="E4" s="522"/>
      <c r="F4" s="522"/>
      <c r="G4" s="523"/>
      <c r="AG4" t="s">
        <v>151</v>
      </c>
    </row>
    <row r="5" spans="1:60" x14ac:dyDescent="0.25">
      <c r="D5" s="10"/>
    </row>
    <row r="6" spans="1:60" ht="39.6" x14ac:dyDescent="0.25">
      <c r="A6" s="142" t="s">
        <v>152</v>
      </c>
      <c r="B6" s="144" t="s">
        <v>153</v>
      </c>
      <c r="C6" s="144" t="s">
        <v>154</v>
      </c>
      <c r="D6" s="143" t="s">
        <v>155</v>
      </c>
      <c r="E6" s="142" t="s">
        <v>156</v>
      </c>
      <c r="F6" s="141" t="s">
        <v>157</v>
      </c>
      <c r="G6" s="142" t="s">
        <v>29</v>
      </c>
      <c r="H6" s="145" t="s">
        <v>30</v>
      </c>
      <c r="I6" s="145" t="s">
        <v>158</v>
      </c>
      <c r="J6" s="145" t="s">
        <v>31</v>
      </c>
      <c r="K6" s="145" t="s">
        <v>159</v>
      </c>
      <c r="L6" s="145" t="s">
        <v>160</v>
      </c>
      <c r="M6" s="145" t="s">
        <v>161</v>
      </c>
      <c r="N6" s="145" t="s">
        <v>162</v>
      </c>
      <c r="O6" s="145" t="s">
        <v>163</v>
      </c>
      <c r="P6" s="145" t="s">
        <v>164</v>
      </c>
      <c r="Q6" s="145" t="s">
        <v>165</v>
      </c>
      <c r="R6" s="145" t="s">
        <v>166</v>
      </c>
      <c r="S6" s="145" t="s">
        <v>167</v>
      </c>
      <c r="T6" s="145" t="s">
        <v>168</v>
      </c>
      <c r="U6" s="145" t="s">
        <v>169</v>
      </c>
      <c r="V6" s="145" t="s">
        <v>170</v>
      </c>
      <c r="W6" s="145" t="s">
        <v>171</v>
      </c>
      <c r="X6" s="145" t="s">
        <v>172</v>
      </c>
      <c r="Y6" s="145" t="s">
        <v>173</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61" t="s">
        <v>174</v>
      </c>
      <c r="B8" s="162" t="s">
        <v>87</v>
      </c>
      <c r="C8" s="183" t="s">
        <v>88</v>
      </c>
      <c r="D8" s="163"/>
      <c r="E8" s="164"/>
      <c r="F8" s="165"/>
      <c r="G8" s="165">
        <f>SUMIF(AG9:AG95,"&lt;&gt;NOR",G9:G95)</f>
        <v>0</v>
      </c>
      <c r="H8" s="165"/>
      <c r="I8" s="165">
        <f>SUM(I9:I95)</f>
        <v>0</v>
      </c>
      <c r="J8" s="165"/>
      <c r="K8" s="165">
        <f>SUM(K9:K95)</f>
        <v>0</v>
      </c>
      <c r="L8" s="165"/>
      <c r="M8" s="165">
        <f>SUM(M9:M95)</f>
        <v>0</v>
      </c>
      <c r="N8" s="164"/>
      <c r="O8" s="164">
        <f>SUM(O9:O95)</f>
        <v>0.1</v>
      </c>
      <c r="P8" s="164"/>
      <c r="Q8" s="164">
        <f>SUM(Q9:Q95)</f>
        <v>104</v>
      </c>
      <c r="R8" s="165"/>
      <c r="S8" s="165"/>
      <c r="T8" s="166"/>
      <c r="U8" s="160"/>
      <c r="V8" s="160">
        <f>SUM(V9:V95)</f>
        <v>528.94000000000005</v>
      </c>
      <c r="W8" s="160"/>
      <c r="X8" s="160"/>
      <c r="Y8" s="160"/>
      <c r="AG8" t="s">
        <v>175</v>
      </c>
    </row>
    <row r="9" spans="1:60" outlineLevel="1" x14ac:dyDescent="0.25">
      <c r="A9" s="168">
        <v>1</v>
      </c>
      <c r="B9" s="169" t="s">
        <v>682</v>
      </c>
      <c r="C9" s="184" t="s">
        <v>683</v>
      </c>
      <c r="D9" s="170" t="s">
        <v>264</v>
      </c>
      <c r="E9" s="171">
        <v>695</v>
      </c>
      <c r="F9" s="172"/>
      <c r="G9" s="173">
        <f>ROUND(E9*F9,2)</f>
        <v>0</v>
      </c>
      <c r="H9" s="172"/>
      <c r="I9" s="173">
        <f>ROUND(E9*H9,2)</f>
        <v>0</v>
      </c>
      <c r="J9" s="172"/>
      <c r="K9" s="173">
        <f>ROUND(E9*J9,2)</f>
        <v>0</v>
      </c>
      <c r="L9" s="173">
        <v>21</v>
      </c>
      <c r="M9" s="173">
        <f>G9*(1+L9/100)</f>
        <v>0</v>
      </c>
      <c r="N9" s="171">
        <v>0</v>
      </c>
      <c r="O9" s="171">
        <f>ROUND(E9*N9,2)</f>
        <v>0</v>
      </c>
      <c r="P9" s="171">
        <v>0</v>
      </c>
      <c r="Q9" s="171">
        <f>ROUND(E9*P9,2)</f>
        <v>0</v>
      </c>
      <c r="R9" s="173" t="s">
        <v>323</v>
      </c>
      <c r="S9" s="173" t="s">
        <v>266</v>
      </c>
      <c r="T9" s="174" t="s">
        <v>266</v>
      </c>
      <c r="U9" s="156">
        <v>0.17</v>
      </c>
      <c r="V9" s="156">
        <f>ROUND(E9*U9,2)</f>
        <v>118.15</v>
      </c>
      <c r="W9" s="156"/>
      <c r="X9" s="156" t="s">
        <v>253</v>
      </c>
      <c r="Y9" s="156" t="s">
        <v>182</v>
      </c>
      <c r="Z9" s="146"/>
      <c r="AA9" s="146"/>
      <c r="AB9" s="146"/>
      <c r="AC9" s="146"/>
      <c r="AD9" s="146"/>
      <c r="AE9" s="146"/>
      <c r="AF9" s="146"/>
      <c r="AG9" s="146" t="s">
        <v>254</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ht="21" outlineLevel="2" x14ac:dyDescent="0.25">
      <c r="A10" s="153"/>
      <c r="B10" s="154"/>
      <c r="C10" s="524" t="s">
        <v>684</v>
      </c>
      <c r="D10" s="525"/>
      <c r="E10" s="525"/>
      <c r="F10" s="525"/>
      <c r="G10" s="525"/>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275</v>
      </c>
      <c r="AH10" s="146"/>
      <c r="AI10" s="146"/>
      <c r="AJ10" s="146"/>
      <c r="AK10" s="146"/>
      <c r="AL10" s="146"/>
      <c r="AM10" s="146"/>
      <c r="AN10" s="146"/>
      <c r="AO10" s="146"/>
      <c r="AP10" s="146"/>
      <c r="AQ10" s="146"/>
      <c r="AR10" s="146"/>
      <c r="AS10" s="146"/>
      <c r="AT10" s="146"/>
      <c r="AU10" s="146"/>
      <c r="AV10" s="146"/>
      <c r="AW10" s="146"/>
      <c r="AX10" s="146"/>
      <c r="AY10" s="146"/>
      <c r="AZ10" s="146"/>
      <c r="BA10" s="182" t="str">
        <f>C10</f>
        <v>s odstraněním kořenů a s případným nutným odklizením křovin a stromů na hromady na vzdálenost do 50 m nebo s naložením na dopravní prostředek, do sklonu terénu 1 : 5,</v>
      </c>
      <c r="BB10" s="146"/>
      <c r="BC10" s="146"/>
      <c r="BD10" s="146"/>
      <c r="BE10" s="146"/>
      <c r="BF10" s="146"/>
      <c r="BG10" s="146"/>
      <c r="BH10" s="146"/>
    </row>
    <row r="11" spans="1:60" outlineLevel="2" x14ac:dyDescent="0.25">
      <c r="A11" s="153"/>
      <c r="B11" s="154"/>
      <c r="C11" s="191" t="s">
        <v>685</v>
      </c>
      <c r="D11" s="189"/>
      <c r="E11" s="190">
        <v>180</v>
      </c>
      <c r="F11" s="156"/>
      <c r="G11" s="156"/>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271</v>
      </c>
      <c r="AH11" s="146">
        <v>0</v>
      </c>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3" x14ac:dyDescent="0.25">
      <c r="A12" s="153"/>
      <c r="B12" s="154"/>
      <c r="C12" s="191" t="s">
        <v>686</v>
      </c>
      <c r="D12" s="189"/>
      <c r="E12" s="190">
        <v>15</v>
      </c>
      <c r="F12" s="156"/>
      <c r="G12" s="156"/>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271</v>
      </c>
      <c r="AH12" s="146">
        <v>0</v>
      </c>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3" x14ac:dyDescent="0.25">
      <c r="A13" s="153"/>
      <c r="B13" s="154"/>
      <c r="C13" s="191" t="s">
        <v>687</v>
      </c>
      <c r="D13" s="189"/>
      <c r="E13" s="190">
        <v>500</v>
      </c>
      <c r="F13" s="156"/>
      <c r="G13" s="156"/>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271</v>
      </c>
      <c r="AH13" s="146">
        <v>0</v>
      </c>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68">
        <v>2</v>
      </c>
      <c r="B14" s="169" t="s">
        <v>688</v>
      </c>
      <c r="C14" s="184" t="s">
        <v>689</v>
      </c>
      <c r="D14" s="170" t="s">
        <v>257</v>
      </c>
      <c r="E14" s="171">
        <v>1</v>
      </c>
      <c r="F14" s="172"/>
      <c r="G14" s="173">
        <f>ROUND(E14*F14,2)</f>
        <v>0</v>
      </c>
      <c r="H14" s="172"/>
      <c r="I14" s="173">
        <f>ROUND(E14*H14,2)</f>
        <v>0</v>
      </c>
      <c r="J14" s="172"/>
      <c r="K14" s="173">
        <f>ROUND(E14*J14,2)</f>
        <v>0</v>
      </c>
      <c r="L14" s="173">
        <v>21</v>
      </c>
      <c r="M14" s="173">
        <f>G14*(1+L14/100)</f>
        <v>0</v>
      </c>
      <c r="N14" s="171">
        <v>0</v>
      </c>
      <c r="O14" s="171">
        <f>ROUND(E14*N14,2)</f>
        <v>0</v>
      </c>
      <c r="P14" s="171">
        <v>0</v>
      </c>
      <c r="Q14" s="171">
        <f>ROUND(E14*P14,2)</f>
        <v>0</v>
      </c>
      <c r="R14" s="173" t="s">
        <v>323</v>
      </c>
      <c r="S14" s="173" t="s">
        <v>266</v>
      </c>
      <c r="T14" s="174" t="s">
        <v>266</v>
      </c>
      <c r="U14" s="156">
        <v>0.49</v>
      </c>
      <c r="V14" s="156">
        <f>ROUND(E14*U14,2)</f>
        <v>0.49</v>
      </c>
      <c r="W14" s="156"/>
      <c r="X14" s="156" t="s">
        <v>253</v>
      </c>
      <c r="Y14" s="156" t="s">
        <v>182</v>
      </c>
      <c r="Z14" s="146"/>
      <c r="AA14" s="146"/>
      <c r="AB14" s="146"/>
      <c r="AC14" s="146"/>
      <c r="AD14" s="146"/>
      <c r="AE14" s="146"/>
      <c r="AF14" s="146"/>
      <c r="AG14" s="146" t="s">
        <v>254</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ht="21" outlineLevel="2" x14ac:dyDescent="0.25">
      <c r="A15" s="153"/>
      <c r="B15" s="154"/>
      <c r="C15" s="524" t="s">
        <v>324</v>
      </c>
      <c r="D15" s="525"/>
      <c r="E15" s="525"/>
      <c r="F15" s="525"/>
      <c r="G15" s="525"/>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275</v>
      </c>
      <c r="AH15" s="146"/>
      <c r="AI15" s="146"/>
      <c r="AJ15" s="146"/>
      <c r="AK15" s="146"/>
      <c r="AL15" s="146"/>
      <c r="AM15" s="146"/>
      <c r="AN15" s="146"/>
      <c r="AO15" s="146"/>
      <c r="AP15" s="146"/>
      <c r="AQ15" s="146"/>
      <c r="AR15" s="146"/>
      <c r="AS15" s="146"/>
      <c r="AT15" s="146"/>
      <c r="AU15" s="146"/>
      <c r="AV15" s="146"/>
      <c r="AW15" s="146"/>
      <c r="AX15" s="146"/>
      <c r="AY15" s="146"/>
      <c r="AZ15" s="146"/>
      <c r="BA15" s="182" t="str">
        <f>C15</f>
        <v>s odřezáním kmene a odvětvením, včetně případného odklizení kmene a větví na oddělené hromady na vzdálenost do 50 m nebo s naložením na dopravní prostředek,</v>
      </c>
      <c r="BB15" s="146"/>
      <c r="BC15" s="146"/>
      <c r="BD15" s="146"/>
      <c r="BE15" s="146"/>
      <c r="BF15" s="146"/>
      <c r="BG15" s="146"/>
      <c r="BH15" s="146"/>
    </row>
    <row r="16" spans="1:60" outlineLevel="1" x14ac:dyDescent="0.25">
      <c r="A16" s="168">
        <v>3</v>
      </c>
      <c r="B16" s="169" t="s">
        <v>690</v>
      </c>
      <c r="C16" s="184" t="s">
        <v>691</v>
      </c>
      <c r="D16" s="170" t="s">
        <v>257</v>
      </c>
      <c r="E16" s="171">
        <v>1</v>
      </c>
      <c r="F16" s="172"/>
      <c r="G16" s="173">
        <f>ROUND(E16*F16,2)</f>
        <v>0</v>
      </c>
      <c r="H16" s="172"/>
      <c r="I16" s="173">
        <f>ROUND(E16*H16,2)</f>
        <v>0</v>
      </c>
      <c r="J16" s="172"/>
      <c r="K16" s="173">
        <f>ROUND(E16*J16,2)</f>
        <v>0</v>
      </c>
      <c r="L16" s="173">
        <v>21</v>
      </c>
      <c r="M16" s="173">
        <f>G16*(1+L16/100)</f>
        <v>0</v>
      </c>
      <c r="N16" s="171">
        <v>0</v>
      </c>
      <c r="O16" s="171">
        <f>ROUND(E16*N16,2)</f>
        <v>0</v>
      </c>
      <c r="P16" s="171">
        <v>0</v>
      </c>
      <c r="Q16" s="171">
        <f>ROUND(E16*P16,2)</f>
        <v>0</v>
      </c>
      <c r="R16" s="173" t="s">
        <v>323</v>
      </c>
      <c r="S16" s="173" t="s">
        <v>266</v>
      </c>
      <c r="T16" s="174" t="s">
        <v>266</v>
      </c>
      <c r="U16" s="156">
        <v>0.88</v>
      </c>
      <c r="V16" s="156">
        <f>ROUND(E16*U16,2)</f>
        <v>0.88</v>
      </c>
      <c r="W16" s="156"/>
      <c r="X16" s="156" t="s">
        <v>253</v>
      </c>
      <c r="Y16" s="156" t="s">
        <v>182</v>
      </c>
      <c r="Z16" s="146"/>
      <c r="AA16" s="146"/>
      <c r="AB16" s="146"/>
      <c r="AC16" s="146"/>
      <c r="AD16" s="146"/>
      <c r="AE16" s="146"/>
      <c r="AF16" s="146"/>
      <c r="AG16" s="146" t="s">
        <v>254</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ht="21" outlineLevel="2" x14ac:dyDescent="0.25">
      <c r="A17" s="153"/>
      <c r="B17" s="154"/>
      <c r="C17" s="524" t="s">
        <v>324</v>
      </c>
      <c r="D17" s="525"/>
      <c r="E17" s="525"/>
      <c r="F17" s="525"/>
      <c r="G17" s="525"/>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275</v>
      </c>
      <c r="AH17" s="146"/>
      <c r="AI17" s="146"/>
      <c r="AJ17" s="146"/>
      <c r="AK17" s="146"/>
      <c r="AL17" s="146"/>
      <c r="AM17" s="146"/>
      <c r="AN17" s="146"/>
      <c r="AO17" s="146"/>
      <c r="AP17" s="146"/>
      <c r="AQ17" s="146"/>
      <c r="AR17" s="146"/>
      <c r="AS17" s="146"/>
      <c r="AT17" s="146"/>
      <c r="AU17" s="146"/>
      <c r="AV17" s="146"/>
      <c r="AW17" s="146"/>
      <c r="AX17" s="146"/>
      <c r="AY17" s="146"/>
      <c r="AZ17" s="146"/>
      <c r="BA17" s="182" t="str">
        <f>C17</f>
        <v>s odřezáním kmene a odvětvením, včetně případného odklizení kmene a větví na oddělené hromady na vzdálenost do 50 m nebo s naložením na dopravní prostředek,</v>
      </c>
      <c r="BB17" s="146"/>
      <c r="BC17" s="146"/>
      <c r="BD17" s="146"/>
      <c r="BE17" s="146"/>
      <c r="BF17" s="146"/>
      <c r="BG17" s="146"/>
      <c r="BH17" s="146"/>
    </row>
    <row r="18" spans="1:60" outlineLevel="1" x14ac:dyDescent="0.25">
      <c r="A18" s="168">
        <v>4</v>
      </c>
      <c r="B18" s="169" t="s">
        <v>692</v>
      </c>
      <c r="C18" s="184" t="s">
        <v>693</v>
      </c>
      <c r="D18" s="170" t="s">
        <v>257</v>
      </c>
      <c r="E18" s="171">
        <v>15</v>
      </c>
      <c r="F18" s="172"/>
      <c r="G18" s="173">
        <f>ROUND(E18*F18,2)</f>
        <v>0</v>
      </c>
      <c r="H18" s="172"/>
      <c r="I18" s="173">
        <f>ROUND(E18*H18,2)</f>
        <v>0</v>
      </c>
      <c r="J18" s="172"/>
      <c r="K18" s="173">
        <f>ROUND(E18*J18,2)</f>
        <v>0</v>
      </c>
      <c r="L18" s="173">
        <v>21</v>
      </c>
      <c r="M18" s="173">
        <f>G18*(1+L18/100)</f>
        <v>0</v>
      </c>
      <c r="N18" s="171">
        <v>0</v>
      </c>
      <c r="O18" s="171">
        <f>ROUND(E18*N18,2)</f>
        <v>0</v>
      </c>
      <c r="P18" s="171">
        <v>0</v>
      </c>
      <c r="Q18" s="171">
        <f>ROUND(E18*P18,2)</f>
        <v>0</v>
      </c>
      <c r="R18" s="173" t="s">
        <v>323</v>
      </c>
      <c r="S18" s="173" t="s">
        <v>266</v>
      </c>
      <c r="T18" s="174" t="s">
        <v>266</v>
      </c>
      <c r="U18" s="156">
        <v>0.88</v>
      </c>
      <c r="V18" s="156">
        <f>ROUND(E18*U18,2)</f>
        <v>13.2</v>
      </c>
      <c r="W18" s="156"/>
      <c r="X18" s="156" t="s">
        <v>253</v>
      </c>
      <c r="Y18" s="156" t="s">
        <v>182</v>
      </c>
      <c r="Z18" s="146"/>
      <c r="AA18" s="146"/>
      <c r="AB18" s="146"/>
      <c r="AC18" s="146"/>
      <c r="AD18" s="146"/>
      <c r="AE18" s="146"/>
      <c r="AF18" s="146"/>
      <c r="AG18" s="146" t="s">
        <v>254</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ht="21" outlineLevel="2" x14ac:dyDescent="0.25">
      <c r="A19" s="153"/>
      <c r="B19" s="154"/>
      <c r="C19" s="524" t="s">
        <v>324</v>
      </c>
      <c r="D19" s="525"/>
      <c r="E19" s="525"/>
      <c r="F19" s="525"/>
      <c r="G19" s="525"/>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275</v>
      </c>
      <c r="AH19" s="146"/>
      <c r="AI19" s="146"/>
      <c r="AJ19" s="146"/>
      <c r="AK19" s="146"/>
      <c r="AL19" s="146"/>
      <c r="AM19" s="146"/>
      <c r="AN19" s="146"/>
      <c r="AO19" s="146"/>
      <c r="AP19" s="146"/>
      <c r="AQ19" s="146"/>
      <c r="AR19" s="146"/>
      <c r="AS19" s="146"/>
      <c r="AT19" s="146"/>
      <c r="AU19" s="146"/>
      <c r="AV19" s="146"/>
      <c r="AW19" s="146"/>
      <c r="AX19" s="146"/>
      <c r="AY19" s="146"/>
      <c r="AZ19" s="146"/>
      <c r="BA19" s="182" t="str">
        <f>C19</f>
        <v>s odřezáním kmene a odvětvením, včetně případného odklizení kmene a větví na oddělené hromady na vzdálenost do 50 m nebo s naložením na dopravní prostředek,</v>
      </c>
      <c r="BB19" s="146"/>
      <c r="BC19" s="146"/>
      <c r="BD19" s="146"/>
      <c r="BE19" s="146"/>
      <c r="BF19" s="146"/>
      <c r="BG19" s="146"/>
      <c r="BH19" s="146"/>
    </row>
    <row r="20" spans="1:60" outlineLevel="1" x14ac:dyDescent="0.25">
      <c r="A20" s="168">
        <v>5</v>
      </c>
      <c r="B20" s="169" t="s">
        <v>694</v>
      </c>
      <c r="C20" s="184" t="s">
        <v>695</v>
      </c>
      <c r="D20" s="170" t="s">
        <v>257</v>
      </c>
      <c r="E20" s="171">
        <v>1</v>
      </c>
      <c r="F20" s="172"/>
      <c r="G20" s="173">
        <f>ROUND(E20*F20,2)</f>
        <v>0</v>
      </c>
      <c r="H20" s="172"/>
      <c r="I20" s="173">
        <f>ROUND(E20*H20,2)</f>
        <v>0</v>
      </c>
      <c r="J20" s="172"/>
      <c r="K20" s="173">
        <f>ROUND(E20*J20,2)</f>
        <v>0</v>
      </c>
      <c r="L20" s="173">
        <v>21</v>
      </c>
      <c r="M20" s="173">
        <f>G20*(1+L20/100)</f>
        <v>0</v>
      </c>
      <c r="N20" s="171">
        <v>0</v>
      </c>
      <c r="O20" s="171">
        <f>ROUND(E20*N20,2)</f>
        <v>0</v>
      </c>
      <c r="P20" s="171">
        <v>0</v>
      </c>
      <c r="Q20" s="171">
        <f>ROUND(E20*P20,2)</f>
        <v>0</v>
      </c>
      <c r="R20" s="173" t="s">
        <v>319</v>
      </c>
      <c r="S20" s="173" t="s">
        <v>266</v>
      </c>
      <c r="T20" s="174" t="s">
        <v>266</v>
      </c>
      <c r="U20" s="156">
        <v>1.357</v>
      </c>
      <c r="V20" s="156">
        <f>ROUND(E20*U20,2)</f>
        <v>1.36</v>
      </c>
      <c r="W20" s="156"/>
      <c r="X20" s="156" t="s">
        <v>253</v>
      </c>
      <c r="Y20" s="156" t="s">
        <v>182</v>
      </c>
      <c r="Z20" s="146"/>
      <c r="AA20" s="146"/>
      <c r="AB20" s="146"/>
      <c r="AC20" s="146"/>
      <c r="AD20" s="146"/>
      <c r="AE20" s="146"/>
      <c r="AF20" s="146"/>
      <c r="AG20" s="146" t="s">
        <v>254</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ht="21" outlineLevel="2" x14ac:dyDescent="0.25">
      <c r="A21" s="153"/>
      <c r="B21" s="154"/>
      <c r="C21" s="524" t="s">
        <v>696</v>
      </c>
      <c r="D21" s="525"/>
      <c r="E21" s="525"/>
      <c r="F21" s="525"/>
      <c r="G21" s="525"/>
      <c r="H21" s="156"/>
      <c r="I21" s="156"/>
      <c r="J21" s="156"/>
      <c r="K21" s="156"/>
      <c r="L21" s="156"/>
      <c r="M21" s="156"/>
      <c r="N21" s="155"/>
      <c r="O21" s="155"/>
      <c r="P21" s="155"/>
      <c r="Q21" s="155"/>
      <c r="R21" s="156"/>
      <c r="S21" s="156"/>
      <c r="T21" s="156"/>
      <c r="U21" s="156"/>
      <c r="V21" s="156"/>
      <c r="W21" s="156"/>
      <c r="X21" s="156"/>
      <c r="Y21" s="156"/>
      <c r="Z21" s="146"/>
      <c r="AA21" s="146"/>
      <c r="AB21" s="146"/>
      <c r="AC21" s="146"/>
      <c r="AD21" s="146"/>
      <c r="AE21" s="146"/>
      <c r="AF21" s="146"/>
      <c r="AG21" s="146" t="s">
        <v>275</v>
      </c>
      <c r="AH21" s="146"/>
      <c r="AI21" s="146"/>
      <c r="AJ21" s="146"/>
      <c r="AK21" s="146"/>
      <c r="AL21" s="146"/>
      <c r="AM21" s="146"/>
      <c r="AN21" s="146"/>
      <c r="AO21" s="146"/>
      <c r="AP21" s="146"/>
      <c r="AQ21" s="146"/>
      <c r="AR21" s="146"/>
      <c r="AS21" s="146"/>
      <c r="AT21" s="146"/>
      <c r="AU21" s="146"/>
      <c r="AV21" s="146"/>
      <c r="AW21" s="146"/>
      <c r="AX21" s="146"/>
      <c r="AY21" s="146"/>
      <c r="AZ21" s="146"/>
      <c r="BA21" s="182" t="str">
        <f>C21</f>
        <v>s odklizením získaného dřeva na vzdálenost do 20 m, se složením na hromady nebo s naložením na dopravní prostředek, se zasypáním jámy, doplněním zeminy, zhutněním a úpravou terénu,</v>
      </c>
      <c r="BB21" s="146"/>
      <c r="BC21" s="146"/>
      <c r="BD21" s="146"/>
      <c r="BE21" s="146"/>
      <c r="BF21" s="146"/>
      <c r="BG21" s="146"/>
      <c r="BH21" s="146"/>
    </row>
    <row r="22" spans="1:60" outlineLevel="1" x14ac:dyDescent="0.25">
      <c r="A22" s="168">
        <v>6</v>
      </c>
      <c r="B22" s="169" t="s">
        <v>697</v>
      </c>
      <c r="C22" s="184" t="s">
        <v>698</v>
      </c>
      <c r="D22" s="170" t="s">
        <v>257</v>
      </c>
      <c r="E22" s="171">
        <v>1</v>
      </c>
      <c r="F22" s="172"/>
      <c r="G22" s="173">
        <f>ROUND(E22*F22,2)</f>
        <v>0</v>
      </c>
      <c r="H22" s="172"/>
      <c r="I22" s="173">
        <f>ROUND(E22*H22,2)</f>
        <v>0</v>
      </c>
      <c r="J22" s="172"/>
      <c r="K22" s="173">
        <f>ROUND(E22*J22,2)</f>
        <v>0</v>
      </c>
      <c r="L22" s="173">
        <v>21</v>
      </c>
      <c r="M22" s="173">
        <f>G22*(1+L22/100)</f>
        <v>0</v>
      </c>
      <c r="N22" s="171">
        <v>0</v>
      </c>
      <c r="O22" s="171">
        <f>ROUND(E22*N22,2)</f>
        <v>0</v>
      </c>
      <c r="P22" s="171">
        <v>0</v>
      </c>
      <c r="Q22" s="171">
        <f>ROUND(E22*P22,2)</f>
        <v>0</v>
      </c>
      <c r="R22" s="173" t="s">
        <v>319</v>
      </c>
      <c r="S22" s="173" t="s">
        <v>266</v>
      </c>
      <c r="T22" s="174" t="s">
        <v>266</v>
      </c>
      <c r="U22" s="156">
        <v>5.2469999999999999</v>
      </c>
      <c r="V22" s="156">
        <f>ROUND(E22*U22,2)</f>
        <v>5.25</v>
      </c>
      <c r="W22" s="156"/>
      <c r="X22" s="156" t="s">
        <v>253</v>
      </c>
      <c r="Y22" s="156" t="s">
        <v>182</v>
      </c>
      <c r="Z22" s="146"/>
      <c r="AA22" s="146"/>
      <c r="AB22" s="146"/>
      <c r="AC22" s="146"/>
      <c r="AD22" s="146"/>
      <c r="AE22" s="146"/>
      <c r="AF22" s="146"/>
      <c r="AG22" s="146" t="s">
        <v>254</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ht="21" outlineLevel="2" x14ac:dyDescent="0.25">
      <c r="A23" s="153"/>
      <c r="B23" s="154"/>
      <c r="C23" s="524" t="s">
        <v>696</v>
      </c>
      <c r="D23" s="525"/>
      <c r="E23" s="525"/>
      <c r="F23" s="525"/>
      <c r="G23" s="525"/>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275</v>
      </c>
      <c r="AH23" s="146"/>
      <c r="AI23" s="146"/>
      <c r="AJ23" s="146"/>
      <c r="AK23" s="146"/>
      <c r="AL23" s="146"/>
      <c r="AM23" s="146"/>
      <c r="AN23" s="146"/>
      <c r="AO23" s="146"/>
      <c r="AP23" s="146"/>
      <c r="AQ23" s="146"/>
      <c r="AR23" s="146"/>
      <c r="AS23" s="146"/>
      <c r="AT23" s="146"/>
      <c r="AU23" s="146"/>
      <c r="AV23" s="146"/>
      <c r="AW23" s="146"/>
      <c r="AX23" s="146"/>
      <c r="AY23" s="146"/>
      <c r="AZ23" s="146"/>
      <c r="BA23" s="182" t="str">
        <f>C23</f>
        <v>s odklizením získaného dřeva na vzdálenost do 20 m, se složením na hromady nebo s naložením na dopravní prostředek, se zasypáním jámy, doplněním zeminy, zhutněním a úpravou terénu,</v>
      </c>
      <c r="BB23" s="146"/>
      <c r="BC23" s="146"/>
      <c r="BD23" s="146"/>
      <c r="BE23" s="146"/>
      <c r="BF23" s="146"/>
      <c r="BG23" s="146"/>
      <c r="BH23" s="146"/>
    </row>
    <row r="24" spans="1:60" outlineLevel="1" x14ac:dyDescent="0.25">
      <c r="A24" s="168">
        <v>7</v>
      </c>
      <c r="B24" s="169" t="s">
        <v>699</v>
      </c>
      <c r="C24" s="184" t="s">
        <v>700</v>
      </c>
      <c r="D24" s="170" t="s">
        <v>343</v>
      </c>
      <c r="E24" s="171">
        <v>80</v>
      </c>
      <c r="F24" s="172"/>
      <c r="G24" s="173">
        <f>ROUND(E24*F24,2)</f>
        <v>0</v>
      </c>
      <c r="H24" s="172"/>
      <c r="I24" s="173">
        <f>ROUND(E24*H24,2)</f>
        <v>0</v>
      </c>
      <c r="J24" s="172"/>
      <c r="K24" s="173">
        <f>ROUND(E24*J24,2)</f>
        <v>0</v>
      </c>
      <c r="L24" s="173">
        <v>21</v>
      </c>
      <c r="M24" s="173">
        <f>G24*(1+L24/100)</f>
        <v>0</v>
      </c>
      <c r="N24" s="171">
        <v>0</v>
      </c>
      <c r="O24" s="171">
        <f>ROUND(E24*N24,2)</f>
        <v>0</v>
      </c>
      <c r="P24" s="171">
        <v>1.3</v>
      </c>
      <c r="Q24" s="171">
        <f>ROUND(E24*P24,2)</f>
        <v>104</v>
      </c>
      <c r="R24" s="173" t="s">
        <v>435</v>
      </c>
      <c r="S24" s="173" t="s">
        <v>266</v>
      </c>
      <c r="T24" s="174" t="s">
        <v>266</v>
      </c>
      <c r="U24" s="156">
        <v>0.51</v>
      </c>
      <c r="V24" s="156">
        <f>ROUND(E24*U24,2)</f>
        <v>40.799999999999997</v>
      </c>
      <c r="W24" s="156"/>
      <c r="X24" s="156" t="s">
        <v>253</v>
      </c>
      <c r="Y24" s="156" t="s">
        <v>182</v>
      </c>
      <c r="Z24" s="146"/>
      <c r="AA24" s="146"/>
      <c r="AB24" s="146"/>
      <c r="AC24" s="146"/>
      <c r="AD24" s="146"/>
      <c r="AE24" s="146"/>
      <c r="AF24" s="146"/>
      <c r="AG24" s="146" t="s">
        <v>254</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524" t="s">
        <v>701</v>
      </c>
      <c r="D25" s="525"/>
      <c r="E25" s="525"/>
      <c r="F25" s="525"/>
      <c r="G25" s="525"/>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275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191" t="s">
        <v>702</v>
      </c>
      <c r="D26" s="189"/>
      <c r="E26" s="190">
        <v>75</v>
      </c>
      <c r="F26" s="156"/>
      <c r="G26" s="156"/>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271</v>
      </c>
      <c r="AH26" s="146">
        <v>0</v>
      </c>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3" x14ac:dyDescent="0.25">
      <c r="A27" s="153"/>
      <c r="B27" s="154"/>
      <c r="C27" s="191" t="s">
        <v>703</v>
      </c>
      <c r="D27" s="189"/>
      <c r="E27" s="190">
        <v>5</v>
      </c>
      <c r="F27" s="156"/>
      <c r="G27" s="156"/>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271</v>
      </c>
      <c r="AH27" s="146">
        <v>0</v>
      </c>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68">
        <v>8</v>
      </c>
      <c r="B28" s="169" t="s">
        <v>704</v>
      </c>
      <c r="C28" s="184" t="s">
        <v>705</v>
      </c>
      <c r="D28" s="170" t="s">
        <v>343</v>
      </c>
      <c r="E28" s="171">
        <v>200</v>
      </c>
      <c r="F28" s="172"/>
      <c r="G28" s="173">
        <f>ROUND(E28*F28,2)</f>
        <v>0</v>
      </c>
      <c r="H28" s="172"/>
      <c r="I28" s="173">
        <f>ROUND(E28*H28,2)</f>
        <v>0</v>
      </c>
      <c r="J28" s="172"/>
      <c r="K28" s="173">
        <f>ROUND(E28*J28,2)</f>
        <v>0</v>
      </c>
      <c r="L28" s="173">
        <v>21</v>
      </c>
      <c r="M28" s="173">
        <f>G28*(1+L28/100)</f>
        <v>0</v>
      </c>
      <c r="N28" s="171">
        <v>0</v>
      </c>
      <c r="O28" s="171">
        <f>ROUND(E28*N28,2)</f>
        <v>0</v>
      </c>
      <c r="P28" s="171">
        <v>0</v>
      </c>
      <c r="Q28" s="171">
        <f>ROUND(E28*P28,2)</f>
        <v>0</v>
      </c>
      <c r="R28" s="173" t="s">
        <v>323</v>
      </c>
      <c r="S28" s="173" t="s">
        <v>266</v>
      </c>
      <c r="T28" s="174" t="s">
        <v>266</v>
      </c>
      <c r="U28" s="156">
        <v>0.08</v>
      </c>
      <c r="V28" s="156">
        <f>ROUND(E28*U28,2)</f>
        <v>16</v>
      </c>
      <c r="W28" s="156"/>
      <c r="X28" s="156" t="s">
        <v>253</v>
      </c>
      <c r="Y28" s="156" t="s">
        <v>182</v>
      </c>
      <c r="Z28" s="146"/>
      <c r="AA28" s="146"/>
      <c r="AB28" s="146"/>
      <c r="AC28" s="146"/>
      <c r="AD28" s="146"/>
      <c r="AE28" s="146"/>
      <c r="AF28" s="146"/>
      <c r="AG28" s="146" t="s">
        <v>254</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2" x14ac:dyDescent="0.25">
      <c r="A29" s="153"/>
      <c r="B29" s="154"/>
      <c r="C29" s="524" t="s">
        <v>590</v>
      </c>
      <c r="D29" s="525"/>
      <c r="E29" s="525"/>
      <c r="F29" s="525"/>
      <c r="G29" s="525"/>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275</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2" x14ac:dyDescent="0.25">
      <c r="A30" s="153"/>
      <c r="B30" s="154"/>
      <c r="C30" s="191" t="s">
        <v>706</v>
      </c>
      <c r="D30" s="189"/>
      <c r="E30" s="190">
        <v>200</v>
      </c>
      <c r="F30" s="156"/>
      <c r="G30" s="156"/>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271</v>
      </c>
      <c r="AH30" s="146">
        <v>0</v>
      </c>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68">
        <v>9</v>
      </c>
      <c r="B31" s="169" t="s">
        <v>373</v>
      </c>
      <c r="C31" s="184" t="s">
        <v>374</v>
      </c>
      <c r="D31" s="170" t="s">
        <v>343</v>
      </c>
      <c r="E31" s="171">
        <v>400</v>
      </c>
      <c r="F31" s="172"/>
      <c r="G31" s="173">
        <f>ROUND(E31*F31,2)</f>
        <v>0</v>
      </c>
      <c r="H31" s="172"/>
      <c r="I31" s="173">
        <f>ROUND(E31*H31,2)</f>
        <v>0</v>
      </c>
      <c r="J31" s="172"/>
      <c r="K31" s="173">
        <f>ROUND(E31*J31,2)</f>
        <v>0</v>
      </c>
      <c r="L31" s="173">
        <v>21</v>
      </c>
      <c r="M31" s="173">
        <f>G31*(1+L31/100)</f>
        <v>0</v>
      </c>
      <c r="N31" s="171">
        <v>0</v>
      </c>
      <c r="O31" s="171">
        <f>ROUND(E31*N31,2)</f>
        <v>0</v>
      </c>
      <c r="P31" s="171">
        <v>0</v>
      </c>
      <c r="Q31" s="171">
        <f>ROUND(E31*P31,2)</f>
        <v>0</v>
      </c>
      <c r="R31" s="173" t="s">
        <v>323</v>
      </c>
      <c r="S31" s="173" t="s">
        <v>266</v>
      </c>
      <c r="T31" s="174" t="s">
        <v>266</v>
      </c>
      <c r="U31" s="156">
        <v>0.01</v>
      </c>
      <c r="V31" s="156">
        <f>ROUND(E31*U31,2)</f>
        <v>4</v>
      </c>
      <c r="W31" s="156"/>
      <c r="X31" s="156" t="s">
        <v>253</v>
      </c>
      <c r="Y31" s="156" t="s">
        <v>182</v>
      </c>
      <c r="Z31" s="146"/>
      <c r="AA31" s="146"/>
      <c r="AB31" s="146"/>
      <c r="AC31" s="146"/>
      <c r="AD31" s="146"/>
      <c r="AE31" s="146"/>
      <c r="AF31" s="146"/>
      <c r="AG31" s="146" t="s">
        <v>254</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2" x14ac:dyDescent="0.25">
      <c r="A32" s="153"/>
      <c r="B32" s="154"/>
      <c r="C32" s="524" t="s">
        <v>375</v>
      </c>
      <c r="D32" s="525"/>
      <c r="E32" s="525"/>
      <c r="F32" s="525"/>
      <c r="G32" s="525"/>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275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515" t="s">
        <v>707</v>
      </c>
      <c r="D33" s="516"/>
      <c r="E33" s="516"/>
      <c r="F33" s="516"/>
      <c r="G33" s="516"/>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185</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191" t="s">
        <v>708</v>
      </c>
      <c r="D34" s="189"/>
      <c r="E34" s="190">
        <v>200</v>
      </c>
      <c r="F34" s="156"/>
      <c r="G34" s="156"/>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271</v>
      </c>
      <c r="AH34" s="146">
        <v>5</v>
      </c>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3" x14ac:dyDescent="0.25">
      <c r="A35" s="153"/>
      <c r="B35" s="154"/>
      <c r="C35" s="191" t="s">
        <v>709</v>
      </c>
      <c r="D35" s="189"/>
      <c r="E35" s="190"/>
      <c r="F35" s="156"/>
      <c r="G35" s="156"/>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271</v>
      </c>
      <c r="AH35" s="146">
        <v>0</v>
      </c>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3" x14ac:dyDescent="0.25">
      <c r="A36" s="153"/>
      <c r="B36" s="154"/>
      <c r="C36" s="191" t="s">
        <v>708</v>
      </c>
      <c r="D36" s="189"/>
      <c r="E36" s="190">
        <v>200</v>
      </c>
      <c r="F36" s="156"/>
      <c r="G36" s="156"/>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271</v>
      </c>
      <c r="AH36" s="146">
        <v>5</v>
      </c>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ht="20.399999999999999" outlineLevel="1" x14ac:dyDescent="0.25">
      <c r="A37" s="168">
        <v>10</v>
      </c>
      <c r="B37" s="169" t="s">
        <v>710</v>
      </c>
      <c r="C37" s="184" t="s">
        <v>711</v>
      </c>
      <c r="D37" s="170" t="s">
        <v>257</v>
      </c>
      <c r="E37" s="171">
        <v>1</v>
      </c>
      <c r="F37" s="172"/>
      <c r="G37" s="173">
        <f>ROUND(E37*F37,2)</f>
        <v>0</v>
      </c>
      <c r="H37" s="172"/>
      <c r="I37" s="173">
        <f>ROUND(E37*H37,2)</f>
        <v>0</v>
      </c>
      <c r="J37" s="172"/>
      <c r="K37" s="173">
        <f>ROUND(E37*J37,2)</f>
        <v>0</v>
      </c>
      <c r="L37" s="173">
        <v>21</v>
      </c>
      <c r="M37" s="173">
        <f>G37*(1+L37/100)</f>
        <v>0</v>
      </c>
      <c r="N37" s="171">
        <v>0</v>
      </c>
      <c r="O37" s="171">
        <f>ROUND(E37*N37,2)</f>
        <v>0</v>
      </c>
      <c r="P37" s="171">
        <v>0</v>
      </c>
      <c r="Q37" s="171">
        <f>ROUND(E37*P37,2)</f>
        <v>0</v>
      </c>
      <c r="R37" s="173" t="s">
        <v>323</v>
      </c>
      <c r="S37" s="173" t="s">
        <v>266</v>
      </c>
      <c r="T37" s="174" t="s">
        <v>266</v>
      </c>
      <c r="U37" s="156">
        <v>4.4999999999999998E-2</v>
      </c>
      <c r="V37" s="156">
        <f>ROUND(E37*U37,2)</f>
        <v>0.05</v>
      </c>
      <c r="W37" s="156"/>
      <c r="X37" s="156" t="s">
        <v>253</v>
      </c>
      <c r="Y37" s="156" t="s">
        <v>182</v>
      </c>
      <c r="Z37" s="146"/>
      <c r="AA37" s="146"/>
      <c r="AB37" s="146"/>
      <c r="AC37" s="146"/>
      <c r="AD37" s="146"/>
      <c r="AE37" s="146"/>
      <c r="AF37" s="146"/>
      <c r="AG37" s="146" t="s">
        <v>254</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524" t="s">
        <v>381</v>
      </c>
      <c r="D38" s="525"/>
      <c r="E38" s="525"/>
      <c r="F38" s="525"/>
      <c r="G38" s="525"/>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275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ht="20.399999999999999" outlineLevel="1" x14ac:dyDescent="0.25">
      <c r="A39" s="168">
        <v>11</v>
      </c>
      <c r="B39" s="169" t="s">
        <v>712</v>
      </c>
      <c r="C39" s="184" t="s">
        <v>713</v>
      </c>
      <c r="D39" s="170" t="s">
        <v>257</v>
      </c>
      <c r="E39" s="171">
        <v>1</v>
      </c>
      <c r="F39" s="172"/>
      <c r="G39" s="173">
        <f>ROUND(E39*F39,2)</f>
        <v>0</v>
      </c>
      <c r="H39" s="172"/>
      <c r="I39" s="173">
        <f>ROUND(E39*H39,2)</f>
        <v>0</v>
      </c>
      <c r="J39" s="172"/>
      <c r="K39" s="173">
        <f>ROUND(E39*J39,2)</f>
        <v>0</v>
      </c>
      <c r="L39" s="173">
        <v>21</v>
      </c>
      <c r="M39" s="173">
        <f>G39*(1+L39/100)</f>
        <v>0</v>
      </c>
      <c r="N39" s="171">
        <v>0</v>
      </c>
      <c r="O39" s="171">
        <f>ROUND(E39*N39,2)</f>
        <v>0</v>
      </c>
      <c r="P39" s="171">
        <v>0</v>
      </c>
      <c r="Q39" s="171">
        <f>ROUND(E39*P39,2)</f>
        <v>0</v>
      </c>
      <c r="R39" s="173" t="s">
        <v>323</v>
      </c>
      <c r="S39" s="173" t="s">
        <v>266</v>
      </c>
      <c r="T39" s="174" t="s">
        <v>266</v>
      </c>
      <c r="U39" s="156">
        <v>0.245</v>
      </c>
      <c r="V39" s="156">
        <f>ROUND(E39*U39,2)</f>
        <v>0.25</v>
      </c>
      <c r="W39" s="156"/>
      <c r="X39" s="156" t="s">
        <v>253</v>
      </c>
      <c r="Y39" s="156" t="s">
        <v>182</v>
      </c>
      <c r="Z39" s="146"/>
      <c r="AA39" s="146"/>
      <c r="AB39" s="146"/>
      <c r="AC39" s="146"/>
      <c r="AD39" s="146"/>
      <c r="AE39" s="146"/>
      <c r="AF39" s="146"/>
      <c r="AG39" s="146" t="s">
        <v>254</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524" t="s">
        <v>381</v>
      </c>
      <c r="D40" s="525"/>
      <c r="E40" s="525"/>
      <c r="F40" s="525"/>
      <c r="G40" s="525"/>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275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ht="20.399999999999999" outlineLevel="1" x14ac:dyDescent="0.25">
      <c r="A41" s="168">
        <v>12</v>
      </c>
      <c r="B41" s="169" t="s">
        <v>714</v>
      </c>
      <c r="C41" s="184" t="s">
        <v>715</v>
      </c>
      <c r="D41" s="170" t="s">
        <v>257</v>
      </c>
      <c r="E41" s="171">
        <v>15</v>
      </c>
      <c r="F41" s="172"/>
      <c r="G41" s="173">
        <f>ROUND(E41*F41,2)</f>
        <v>0</v>
      </c>
      <c r="H41" s="172"/>
      <c r="I41" s="173">
        <f>ROUND(E41*H41,2)</f>
        <v>0</v>
      </c>
      <c r="J41" s="172"/>
      <c r="K41" s="173">
        <f>ROUND(E41*J41,2)</f>
        <v>0</v>
      </c>
      <c r="L41" s="173">
        <v>21</v>
      </c>
      <c r="M41" s="173">
        <f>G41*(1+L41/100)</f>
        <v>0</v>
      </c>
      <c r="N41" s="171">
        <v>0</v>
      </c>
      <c r="O41" s="171">
        <f>ROUND(E41*N41,2)</f>
        <v>0</v>
      </c>
      <c r="P41" s="171">
        <v>0</v>
      </c>
      <c r="Q41" s="171">
        <f>ROUND(E41*P41,2)</f>
        <v>0</v>
      </c>
      <c r="R41" s="173" t="s">
        <v>323</v>
      </c>
      <c r="S41" s="173" t="s">
        <v>266</v>
      </c>
      <c r="T41" s="174" t="s">
        <v>266</v>
      </c>
      <c r="U41" s="156">
        <v>0.56899999999999995</v>
      </c>
      <c r="V41" s="156">
        <f>ROUND(E41*U41,2)</f>
        <v>8.5399999999999991</v>
      </c>
      <c r="W41" s="156"/>
      <c r="X41" s="156" t="s">
        <v>253</v>
      </c>
      <c r="Y41" s="156" t="s">
        <v>182</v>
      </c>
      <c r="Z41" s="146"/>
      <c r="AA41" s="146"/>
      <c r="AB41" s="146"/>
      <c r="AC41" s="146"/>
      <c r="AD41" s="146"/>
      <c r="AE41" s="146"/>
      <c r="AF41" s="146"/>
      <c r="AG41" s="146" t="s">
        <v>254</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524" t="s">
        <v>381</v>
      </c>
      <c r="D42" s="525"/>
      <c r="E42" s="525"/>
      <c r="F42" s="525"/>
      <c r="G42" s="525"/>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275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ht="20.399999999999999" outlineLevel="1" x14ac:dyDescent="0.25">
      <c r="A43" s="168">
        <v>13</v>
      </c>
      <c r="B43" s="169" t="s">
        <v>716</v>
      </c>
      <c r="C43" s="184" t="s">
        <v>717</v>
      </c>
      <c r="D43" s="170" t="s">
        <v>257</v>
      </c>
      <c r="E43" s="171">
        <v>1</v>
      </c>
      <c r="F43" s="172"/>
      <c r="G43" s="173">
        <f>ROUND(E43*F43,2)</f>
        <v>0</v>
      </c>
      <c r="H43" s="172"/>
      <c r="I43" s="173">
        <f>ROUND(E43*H43,2)</f>
        <v>0</v>
      </c>
      <c r="J43" s="172"/>
      <c r="K43" s="173">
        <f>ROUND(E43*J43,2)</f>
        <v>0</v>
      </c>
      <c r="L43" s="173">
        <v>21</v>
      </c>
      <c r="M43" s="173">
        <f>G43*(1+L43/100)</f>
        <v>0</v>
      </c>
      <c r="N43" s="171">
        <v>0</v>
      </c>
      <c r="O43" s="171">
        <f>ROUND(E43*N43,2)</f>
        <v>0</v>
      </c>
      <c r="P43" s="171">
        <v>0</v>
      </c>
      <c r="Q43" s="171">
        <f>ROUND(E43*P43,2)</f>
        <v>0</v>
      </c>
      <c r="R43" s="173" t="s">
        <v>323</v>
      </c>
      <c r="S43" s="173" t="s">
        <v>266</v>
      </c>
      <c r="T43" s="174" t="s">
        <v>266</v>
      </c>
      <c r="U43" s="156">
        <v>0.56999999999999995</v>
      </c>
      <c r="V43" s="156">
        <f>ROUND(E43*U43,2)</f>
        <v>0.56999999999999995</v>
      </c>
      <c r="W43" s="156"/>
      <c r="X43" s="156" t="s">
        <v>253</v>
      </c>
      <c r="Y43" s="156" t="s">
        <v>182</v>
      </c>
      <c r="Z43" s="146"/>
      <c r="AA43" s="146"/>
      <c r="AB43" s="146"/>
      <c r="AC43" s="146"/>
      <c r="AD43" s="146"/>
      <c r="AE43" s="146"/>
      <c r="AF43" s="146"/>
      <c r="AG43" s="146" t="s">
        <v>254</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524" t="s">
        <v>381</v>
      </c>
      <c r="D44" s="525"/>
      <c r="E44" s="525"/>
      <c r="F44" s="525"/>
      <c r="G44" s="52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275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ht="20.399999999999999" outlineLevel="1" x14ac:dyDescent="0.25">
      <c r="A45" s="168">
        <v>14</v>
      </c>
      <c r="B45" s="169" t="s">
        <v>718</v>
      </c>
      <c r="C45" s="184" t="s">
        <v>719</v>
      </c>
      <c r="D45" s="170" t="s">
        <v>257</v>
      </c>
      <c r="E45" s="171">
        <v>1</v>
      </c>
      <c r="F45" s="172"/>
      <c r="G45" s="173">
        <f>ROUND(E45*F45,2)</f>
        <v>0</v>
      </c>
      <c r="H45" s="172"/>
      <c r="I45" s="173">
        <f>ROUND(E45*H45,2)</f>
        <v>0</v>
      </c>
      <c r="J45" s="172"/>
      <c r="K45" s="173">
        <f>ROUND(E45*J45,2)</f>
        <v>0</v>
      </c>
      <c r="L45" s="173">
        <v>21</v>
      </c>
      <c r="M45" s="173">
        <f>G45*(1+L45/100)</f>
        <v>0</v>
      </c>
      <c r="N45" s="171">
        <v>0</v>
      </c>
      <c r="O45" s="171">
        <f>ROUND(E45*N45,2)</f>
        <v>0</v>
      </c>
      <c r="P45" s="171">
        <v>0</v>
      </c>
      <c r="Q45" s="171">
        <f>ROUND(E45*P45,2)</f>
        <v>0</v>
      </c>
      <c r="R45" s="173" t="s">
        <v>323</v>
      </c>
      <c r="S45" s="173" t="s">
        <v>266</v>
      </c>
      <c r="T45" s="174" t="s">
        <v>266</v>
      </c>
      <c r="U45" s="156">
        <v>0.96</v>
      </c>
      <c r="V45" s="156">
        <f>ROUND(E45*U45,2)</f>
        <v>0.96</v>
      </c>
      <c r="W45" s="156"/>
      <c r="X45" s="156" t="s">
        <v>253</v>
      </c>
      <c r="Y45" s="156" t="s">
        <v>182</v>
      </c>
      <c r="Z45" s="146"/>
      <c r="AA45" s="146"/>
      <c r="AB45" s="146"/>
      <c r="AC45" s="146"/>
      <c r="AD45" s="146"/>
      <c r="AE45" s="146"/>
      <c r="AF45" s="146"/>
      <c r="AG45" s="146" t="s">
        <v>254</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524" t="s">
        <v>381</v>
      </c>
      <c r="D46" s="525"/>
      <c r="E46" s="525"/>
      <c r="F46" s="525"/>
      <c r="G46" s="525"/>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275</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ht="20.399999999999999" outlineLevel="1" x14ac:dyDescent="0.25">
      <c r="A47" s="168">
        <v>15</v>
      </c>
      <c r="B47" s="169" t="s">
        <v>720</v>
      </c>
      <c r="C47" s="184" t="s">
        <v>721</v>
      </c>
      <c r="D47" s="170" t="s">
        <v>257</v>
      </c>
      <c r="E47" s="171">
        <v>15</v>
      </c>
      <c r="F47" s="172"/>
      <c r="G47" s="173">
        <f>ROUND(E47*F47,2)</f>
        <v>0</v>
      </c>
      <c r="H47" s="172"/>
      <c r="I47" s="173">
        <f>ROUND(E47*H47,2)</f>
        <v>0</v>
      </c>
      <c r="J47" s="172"/>
      <c r="K47" s="173">
        <f>ROUND(E47*J47,2)</f>
        <v>0</v>
      </c>
      <c r="L47" s="173">
        <v>21</v>
      </c>
      <c r="M47" s="173">
        <f>G47*(1+L47/100)</f>
        <v>0</v>
      </c>
      <c r="N47" s="171">
        <v>0</v>
      </c>
      <c r="O47" s="171">
        <f>ROUND(E47*N47,2)</f>
        <v>0</v>
      </c>
      <c r="P47" s="171">
        <v>0</v>
      </c>
      <c r="Q47" s="171">
        <f>ROUND(E47*P47,2)</f>
        <v>0</v>
      </c>
      <c r="R47" s="173" t="s">
        <v>323</v>
      </c>
      <c r="S47" s="173" t="s">
        <v>266</v>
      </c>
      <c r="T47" s="174" t="s">
        <v>266</v>
      </c>
      <c r="U47" s="156">
        <v>1.9379999999999999</v>
      </c>
      <c r="V47" s="156">
        <f>ROUND(E47*U47,2)</f>
        <v>29.07</v>
      </c>
      <c r="W47" s="156"/>
      <c r="X47" s="156" t="s">
        <v>253</v>
      </c>
      <c r="Y47" s="156" t="s">
        <v>182</v>
      </c>
      <c r="Z47" s="146"/>
      <c r="AA47" s="146"/>
      <c r="AB47" s="146"/>
      <c r="AC47" s="146"/>
      <c r="AD47" s="146"/>
      <c r="AE47" s="146"/>
      <c r="AF47" s="146"/>
      <c r="AG47" s="146" t="s">
        <v>254</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524" t="s">
        <v>381</v>
      </c>
      <c r="D48" s="525"/>
      <c r="E48" s="525"/>
      <c r="F48" s="525"/>
      <c r="G48" s="52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275</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1" x14ac:dyDescent="0.25">
      <c r="A49" s="168">
        <v>16</v>
      </c>
      <c r="B49" s="169" t="s">
        <v>722</v>
      </c>
      <c r="C49" s="184" t="s">
        <v>723</v>
      </c>
      <c r="D49" s="170" t="s">
        <v>257</v>
      </c>
      <c r="E49" s="171">
        <v>1</v>
      </c>
      <c r="F49" s="172"/>
      <c r="G49" s="173">
        <f>ROUND(E49*F49,2)</f>
        <v>0</v>
      </c>
      <c r="H49" s="172"/>
      <c r="I49" s="173">
        <f>ROUND(E49*H49,2)</f>
        <v>0</v>
      </c>
      <c r="J49" s="172"/>
      <c r="K49" s="173">
        <f>ROUND(E49*J49,2)</f>
        <v>0</v>
      </c>
      <c r="L49" s="173">
        <v>21</v>
      </c>
      <c r="M49" s="173">
        <f>G49*(1+L49/100)</f>
        <v>0</v>
      </c>
      <c r="N49" s="171">
        <v>0</v>
      </c>
      <c r="O49" s="171">
        <f>ROUND(E49*N49,2)</f>
        <v>0</v>
      </c>
      <c r="P49" s="171">
        <v>0</v>
      </c>
      <c r="Q49" s="171">
        <f>ROUND(E49*P49,2)</f>
        <v>0</v>
      </c>
      <c r="R49" s="173" t="s">
        <v>323</v>
      </c>
      <c r="S49" s="173" t="s">
        <v>266</v>
      </c>
      <c r="T49" s="174" t="s">
        <v>266</v>
      </c>
      <c r="U49" s="156">
        <v>6.6000000000000003E-2</v>
      </c>
      <c r="V49" s="156">
        <f>ROUND(E49*U49,2)</f>
        <v>7.0000000000000007E-2</v>
      </c>
      <c r="W49" s="156"/>
      <c r="X49" s="156" t="s">
        <v>253</v>
      </c>
      <c r="Y49" s="156" t="s">
        <v>182</v>
      </c>
      <c r="Z49" s="146"/>
      <c r="AA49" s="146"/>
      <c r="AB49" s="146"/>
      <c r="AC49" s="146"/>
      <c r="AD49" s="146"/>
      <c r="AE49" s="146"/>
      <c r="AF49" s="146"/>
      <c r="AG49" s="146" t="s">
        <v>254</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2" x14ac:dyDescent="0.25">
      <c r="A50" s="153"/>
      <c r="B50" s="154"/>
      <c r="C50" s="524" t="s">
        <v>381</v>
      </c>
      <c r="D50" s="525"/>
      <c r="E50" s="525"/>
      <c r="F50" s="525"/>
      <c r="G50" s="525"/>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275</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68">
        <v>17</v>
      </c>
      <c r="B51" s="169" t="s">
        <v>724</v>
      </c>
      <c r="C51" s="184" t="s">
        <v>725</v>
      </c>
      <c r="D51" s="170" t="s">
        <v>257</v>
      </c>
      <c r="E51" s="171">
        <v>1</v>
      </c>
      <c r="F51" s="172"/>
      <c r="G51" s="173">
        <f>ROUND(E51*F51,2)</f>
        <v>0</v>
      </c>
      <c r="H51" s="172"/>
      <c r="I51" s="173">
        <f>ROUND(E51*H51,2)</f>
        <v>0</v>
      </c>
      <c r="J51" s="172"/>
      <c r="K51" s="173">
        <f>ROUND(E51*J51,2)</f>
        <v>0</v>
      </c>
      <c r="L51" s="173">
        <v>21</v>
      </c>
      <c r="M51" s="173">
        <f>G51*(1+L51/100)</f>
        <v>0</v>
      </c>
      <c r="N51" s="171">
        <v>0</v>
      </c>
      <c r="O51" s="171">
        <f>ROUND(E51*N51,2)</f>
        <v>0</v>
      </c>
      <c r="P51" s="171">
        <v>0</v>
      </c>
      <c r="Q51" s="171">
        <f>ROUND(E51*P51,2)</f>
        <v>0</v>
      </c>
      <c r="R51" s="173" t="s">
        <v>323</v>
      </c>
      <c r="S51" s="173" t="s">
        <v>266</v>
      </c>
      <c r="T51" s="174" t="s">
        <v>266</v>
      </c>
      <c r="U51" s="156">
        <v>0.30299999999999999</v>
      </c>
      <c r="V51" s="156">
        <f>ROUND(E51*U51,2)</f>
        <v>0.3</v>
      </c>
      <c r="W51" s="156"/>
      <c r="X51" s="156" t="s">
        <v>253</v>
      </c>
      <c r="Y51" s="156" t="s">
        <v>182</v>
      </c>
      <c r="Z51" s="146"/>
      <c r="AA51" s="146"/>
      <c r="AB51" s="146"/>
      <c r="AC51" s="146"/>
      <c r="AD51" s="146"/>
      <c r="AE51" s="146"/>
      <c r="AF51" s="146"/>
      <c r="AG51" s="146" t="s">
        <v>254</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524" t="s">
        <v>381</v>
      </c>
      <c r="D52" s="525"/>
      <c r="E52" s="525"/>
      <c r="F52" s="525"/>
      <c r="G52" s="525"/>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275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ht="20.399999999999999" outlineLevel="1" x14ac:dyDescent="0.25">
      <c r="A53" s="168">
        <v>18</v>
      </c>
      <c r="B53" s="169" t="s">
        <v>726</v>
      </c>
      <c r="C53" s="184" t="s">
        <v>727</v>
      </c>
      <c r="D53" s="170" t="s">
        <v>257</v>
      </c>
      <c r="E53" s="171">
        <v>1</v>
      </c>
      <c r="F53" s="172"/>
      <c r="G53" s="173">
        <f>ROUND(E53*F53,2)</f>
        <v>0</v>
      </c>
      <c r="H53" s="172"/>
      <c r="I53" s="173">
        <f>ROUND(E53*H53,2)</f>
        <v>0</v>
      </c>
      <c r="J53" s="172"/>
      <c r="K53" s="173">
        <f>ROUND(E53*J53,2)</f>
        <v>0</v>
      </c>
      <c r="L53" s="173">
        <v>21</v>
      </c>
      <c r="M53" s="173">
        <f>G53*(1+L53/100)</f>
        <v>0</v>
      </c>
      <c r="N53" s="171">
        <v>0</v>
      </c>
      <c r="O53" s="171">
        <f>ROUND(E53*N53,2)</f>
        <v>0</v>
      </c>
      <c r="P53" s="171">
        <v>0</v>
      </c>
      <c r="Q53" s="171">
        <f>ROUND(E53*P53,2)</f>
        <v>0</v>
      </c>
      <c r="R53" s="173" t="s">
        <v>323</v>
      </c>
      <c r="S53" s="173" t="s">
        <v>266</v>
      </c>
      <c r="T53" s="174" t="s">
        <v>266</v>
      </c>
      <c r="U53" s="156">
        <v>0</v>
      </c>
      <c r="V53" s="156">
        <f>ROUND(E53*U53,2)</f>
        <v>0</v>
      </c>
      <c r="W53" s="156"/>
      <c r="X53" s="156" t="s">
        <v>253</v>
      </c>
      <c r="Y53" s="156" t="s">
        <v>182</v>
      </c>
      <c r="Z53" s="146"/>
      <c r="AA53" s="146"/>
      <c r="AB53" s="146"/>
      <c r="AC53" s="146"/>
      <c r="AD53" s="146"/>
      <c r="AE53" s="146"/>
      <c r="AF53" s="146"/>
      <c r="AG53" s="146" t="s">
        <v>254</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2" x14ac:dyDescent="0.25">
      <c r="A54" s="153"/>
      <c r="B54" s="154"/>
      <c r="C54" s="524" t="s">
        <v>381</v>
      </c>
      <c r="D54" s="525"/>
      <c r="E54" s="525"/>
      <c r="F54" s="525"/>
      <c r="G54" s="525"/>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275</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20.399999999999999" outlineLevel="1" x14ac:dyDescent="0.25">
      <c r="A55" s="168">
        <v>19</v>
      </c>
      <c r="B55" s="169" t="s">
        <v>728</v>
      </c>
      <c r="C55" s="184" t="s">
        <v>729</v>
      </c>
      <c r="D55" s="170" t="s">
        <v>257</v>
      </c>
      <c r="E55" s="171">
        <v>1</v>
      </c>
      <c r="F55" s="172"/>
      <c r="G55" s="173">
        <f>ROUND(E55*F55,2)</f>
        <v>0</v>
      </c>
      <c r="H55" s="172"/>
      <c r="I55" s="173">
        <f>ROUND(E55*H55,2)</f>
        <v>0</v>
      </c>
      <c r="J55" s="172"/>
      <c r="K55" s="173">
        <f>ROUND(E55*J55,2)</f>
        <v>0</v>
      </c>
      <c r="L55" s="173">
        <v>21</v>
      </c>
      <c r="M55" s="173">
        <f>G55*(1+L55/100)</f>
        <v>0</v>
      </c>
      <c r="N55" s="171">
        <v>0</v>
      </c>
      <c r="O55" s="171">
        <f>ROUND(E55*N55,2)</f>
        <v>0</v>
      </c>
      <c r="P55" s="171">
        <v>0</v>
      </c>
      <c r="Q55" s="171">
        <f>ROUND(E55*P55,2)</f>
        <v>0</v>
      </c>
      <c r="R55" s="173" t="s">
        <v>323</v>
      </c>
      <c r="S55" s="173" t="s">
        <v>266</v>
      </c>
      <c r="T55" s="174" t="s">
        <v>266</v>
      </c>
      <c r="U55" s="156">
        <v>0</v>
      </c>
      <c r="V55" s="156">
        <f>ROUND(E55*U55,2)</f>
        <v>0</v>
      </c>
      <c r="W55" s="156"/>
      <c r="X55" s="156" t="s">
        <v>253</v>
      </c>
      <c r="Y55" s="156" t="s">
        <v>182</v>
      </c>
      <c r="Z55" s="146"/>
      <c r="AA55" s="146"/>
      <c r="AB55" s="146"/>
      <c r="AC55" s="146"/>
      <c r="AD55" s="146"/>
      <c r="AE55" s="146"/>
      <c r="AF55" s="146"/>
      <c r="AG55" s="146" t="s">
        <v>254</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2" x14ac:dyDescent="0.25">
      <c r="A56" s="153"/>
      <c r="B56" s="154"/>
      <c r="C56" s="524" t="s">
        <v>381</v>
      </c>
      <c r="D56" s="525"/>
      <c r="E56" s="525"/>
      <c r="F56" s="525"/>
      <c r="G56" s="525"/>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275</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20.399999999999999" outlineLevel="1" x14ac:dyDescent="0.25">
      <c r="A57" s="168">
        <v>20</v>
      </c>
      <c r="B57" s="169" t="s">
        <v>730</v>
      </c>
      <c r="C57" s="184" t="s">
        <v>731</v>
      </c>
      <c r="D57" s="170" t="s">
        <v>257</v>
      </c>
      <c r="E57" s="171">
        <v>15</v>
      </c>
      <c r="F57" s="172"/>
      <c r="G57" s="173">
        <f>ROUND(E57*F57,2)</f>
        <v>0</v>
      </c>
      <c r="H57" s="172"/>
      <c r="I57" s="173">
        <f>ROUND(E57*H57,2)</f>
        <v>0</v>
      </c>
      <c r="J57" s="172"/>
      <c r="K57" s="173">
        <f>ROUND(E57*J57,2)</f>
        <v>0</v>
      </c>
      <c r="L57" s="173">
        <v>21</v>
      </c>
      <c r="M57" s="173">
        <f>G57*(1+L57/100)</f>
        <v>0</v>
      </c>
      <c r="N57" s="171">
        <v>0</v>
      </c>
      <c r="O57" s="171">
        <f>ROUND(E57*N57,2)</f>
        <v>0</v>
      </c>
      <c r="P57" s="171">
        <v>0</v>
      </c>
      <c r="Q57" s="171">
        <f>ROUND(E57*P57,2)</f>
        <v>0</v>
      </c>
      <c r="R57" s="173" t="s">
        <v>323</v>
      </c>
      <c r="S57" s="173" t="s">
        <v>266</v>
      </c>
      <c r="T57" s="174" t="s">
        <v>266</v>
      </c>
      <c r="U57" s="156">
        <v>0</v>
      </c>
      <c r="V57" s="156">
        <f>ROUND(E57*U57,2)</f>
        <v>0</v>
      </c>
      <c r="W57" s="156"/>
      <c r="X57" s="156" t="s">
        <v>253</v>
      </c>
      <c r="Y57" s="156" t="s">
        <v>182</v>
      </c>
      <c r="Z57" s="146"/>
      <c r="AA57" s="146"/>
      <c r="AB57" s="146"/>
      <c r="AC57" s="146"/>
      <c r="AD57" s="146"/>
      <c r="AE57" s="146"/>
      <c r="AF57" s="146"/>
      <c r="AG57" s="146" t="s">
        <v>254</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2" x14ac:dyDescent="0.25">
      <c r="A58" s="153"/>
      <c r="B58" s="154"/>
      <c r="C58" s="524" t="s">
        <v>381</v>
      </c>
      <c r="D58" s="525"/>
      <c r="E58" s="525"/>
      <c r="F58" s="525"/>
      <c r="G58" s="525"/>
      <c r="H58" s="156"/>
      <c r="I58" s="156"/>
      <c r="J58" s="156"/>
      <c r="K58" s="156"/>
      <c r="L58" s="156"/>
      <c r="M58" s="156"/>
      <c r="N58" s="155"/>
      <c r="O58" s="155"/>
      <c r="P58" s="155"/>
      <c r="Q58" s="155"/>
      <c r="R58" s="156"/>
      <c r="S58" s="156"/>
      <c r="T58" s="156"/>
      <c r="U58" s="156"/>
      <c r="V58" s="156"/>
      <c r="W58" s="156"/>
      <c r="X58" s="156"/>
      <c r="Y58" s="156"/>
      <c r="Z58" s="146"/>
      <c r="AA58" s="146"/>
      <c r="AB58" s="146"/>
      <c r="AC58" s="146"/>
      <c r="AD58" s="146"/>
      <c r="AE58" s="146"/>
      <c r="AF58" s="146"/>
      <c r="AG58" s="146" t="s">
        <v>275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ht="20.399999999999999" outlineLevel="1" x14ac:dyDescent="0.25">
      <c r="A59" s="168">
        <v>21</v>
      </c>
      <c r="B59" s="169" t="s">
        <v>732</v>
      </c>
      <c r="C59" s="184" t="s">
        <v>733</v>
      </c>
      <c r="D59" s="170" t="s">
        <v>257</v>
      </c>
      <c r="E59" s="171">
        <v>1</v>
      </c>
      <c r="F59" s="172"/>
      <c r="G59" s="173">
        <f>ROUND(E59*F59,2)</f>
        <v>0</v>
      </c>
      <c r="H59" s="172"/>
      <c r="I59" s="173">
        <f>ROUND(E59*H59,2)</f>
        <v>0</v>
      </c>
      <c r="J59" s="172"/>
      <c r="K59" s="173">
        <f>ROUND(E59*J59,2)</f>
        <v>0</v>
      </c>
      <c r="L59" s="173">
        <v>21</v>
      </c>
      <c r="M59" s="173">
        <f>G59*(1+L59/100)</f>
        <v>0</v>
      </c>
      <c r="N59" s="171">
        <v>0</v>
      </c>
      <c r="O59" s="171">
        <f>ROUND(E59*N59,2)</f>
        <v>0</v>
      </c>
      <c r="P59" s="171">
        <v>0</v>
      </c>
      <c r="Q59" s="171">
        <f>ROUND(E59*P59,2)</f>
        <v>0</v>
      </c>
      <c r="R59" s="173" t="s">
        <v>323</v>
      </c>
      <c r="S59" s="173" t="s">
        <v>266</v>
      </c>
      <c r="T59" s="174" t="s">
        <v>266</v>
      </c>
      <c r="U59" s="156">
        <v>0</v>
      </c>
      <c r="V59" s="156">
        <f>ROUND(E59*U59,2)</f>
        <v>0</v>
      </c>
      <c r="W59" s="156"/>
      <c r="X59" s="156" t="s">
        <v>253</v>
      </c>
      <c r="Y59" s="156" t="s">
        <v>182</v>
      </c>
      <c r="Z59" s="146"/>
      <c r="AA59" s="146"/>
      <c r="AB59" s="146"/>
      <c r="AC59" s="146"/>
      <c r="AD59" s="146"/>
      <c r="AE59" s="146"/>
      <c r="AF59" s="146"/>
      <c r="AG59" s="146" t="s">
        <v>254</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2" x14ac:dyDescent="0.25">
      <c r="A60" s="153"/>
      <c r="B60" s="154"/>
      <c r="C60" s="524" t="s">
        <v>381</v>
      </c>
      <c r="D60" s="525"/>
      <c r="E60" s="525"/>
      <c r="F60" s="525"/>
      <c r="G60" s="525"/>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275</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ht="20.399999999999999" outlineLevel="1" x14ac:dyDescent="0.25">
      <c r="A61" s="168">
        <v>22</v>
      </c>
      <c r="B61" s="169" t="s">
        <v>734</v>
      </c>
      <c r="C61" s="184" t="s">
        <v>735</v>
      </c>
      <c r="D61" s="170" t="s">
        <v>257</v>
      </c>
      <c r="E61" s="171">
        <v>1</v>
      </c>
      <c r="F61" s="172"/>
      <c r="G61" s="173">
        <f>ROUND(E61*F61,2)</f>
        <v>0</v>
      </c>
      <c r="H61" s="172"/>
      <c r="I61" s="173">
        <f>ROUND(E61*H61,2)</f>
        <v>0</v>
      </c>
      <c r="J61" s="172"/>
      <c r="K61" s="173">
        <f>ROUND(E61*J61,2)</f>
        <v>0</v>
      </c>
      <c r="L61" s="173">
        <v>21</v>
      </c>
      <c r="M61" s="173">
        <f>G61*(1+L61/100)</f>
        <v>0</v>
      </c>
      <c r="N61" s="171">
        <v>0</v>
      </c>
      <c r="O61" s="171">
        <f>ROUND(E61*N61,2)</f>
        <v>0</v>
      </c>
      <c r="P61" s="171">
        <v>0</v>
      </c>
      <c r="Q61" s="171">
        <f>ROUND(E61*P61,2)</f>
        <v>0</v>
      </c>
      <c r="R61" s="173" t="s">
        <v>323</v>
      </c>
      <c r="S61" s="173" t="s">
        <v>266</v>
      </c>
      <c r="T61" s="174" t="s">
        <v>266</v>
      </c>
      <c r="U61" s="156">
        <v>0</v>
      </c>
      <c r="V61" s="156">
        <f>ROUND(E61*U61,2)</f>
        <v>0</v>
      </c>
      <c r="W61" s="156"/>
      <c r="X61" s="156" t="s">
        <v>253</v>
      </c>
      <c r="Y61" s="156" t="s">
        <v>182</v>
      </c>
      <c r="Z61" s="146"/>
      <c r="AA61" s="146"/>
      <c r="AB61" s="146"/>
      <c r="AC61" s="146"/>
      <c r="AD61" s="146"/>
      <c r="AE61" s="146"/>
      <c r="AF61" s="146"/>
      <c r="AG61" s="146" t="s">
        <v>254</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2" x14ac:dyDescent="0.25">
      <c r="A62" s="153"/>
      <c r="B62" s="154"/>
      <c r="C62" s="524" t="s">
        <v>381</v>
      </c>
      <c r="D62" s="525"/>
      <c r="E62" s="525"/>
      <c r="F62" s="525"/>
      <c r="G62" s="525"/>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275</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ht="20.399999999999999" outlineLevel="1" x14ac:dyDescent="0.25">
      <c r="A63" s="168">
        <v>23</v>
      </c>
      <c r="B63" s="169" t="s">
        <v>736</v>
      </c>
      <c r="C63" s="184" t="s">
        <v>737</v>
      </c>
      <c r="D63" s="170" t="s">
        <v>257</v>
      </c>
      <c r="E63" s="171">
        <v>15</v>
      </c>
      <c r="F63" s="172"/>
      <c r="G63" s="173">
        <f>ROUND(E63*F63,2)</f>
        <v>0</v>
      </c>
      <c r="H63" s="172"/>
      <c r="I63" s="173">
        <f>ROUND(E63*H63,2)</f>
        <v>0</v>
      </c>
      <c r="J63" s="172"/>
      <c r="K63" s="173">
        <f>ROUND(E63*J63,2)</f>
        <v>0</v>
      </c>
      <c r="L63" s="173">
        <v>21</v>
      </c>
      <c r="M63" s="173">
        <f>G63*(1+L63/100)</f>
        <v>0</v>
      </c>
      <c r="N63" s="171">
        <v>0</v>
      </c>
      <c r="O63" s="171">
        <f>ROUND(E63*N63,2)</f>
        <v>0</v>
      </c>
      <c r="P63" s="171">
        <v>0</v>
      </c>
      <c r="Q63" s="171">
        <f>ROUND(E63*P63,2)</f>
        <v>0</v>
      </c>
      <c r="R63" s="173" t="s">
        <v>323</v>
      </c>
      <c r="S63" s="173" t="s">
        <v>266</v>
      </c>
      <c r="T63" s="174" t="s">
        <v>266</v>
      </c>
      <c r="U63" s="156">
        <v>0</v>
      </c>
      <c r="V63" s="156">
        <f>ROUND(E63*U63,2)</f>
        <v>0</v>
      </c>
      <c r="W63" s="156"/>
      <c r="X63" s="156" t="s">
        <v>253</v>
      </c>
      <c r="Y63" s="156" t="s">
        <v>182</v>
      </c>
      <c r="Z63" s="146"/>
      <c r="AA63" s="146"/>
      <c r="AB63" s="146"/>
      <c r="AC63" s="146"/>
      <c r="AD63" s="146"/>
      <c r="AE63" s="146"/>
      <c r="AF63" s="146"/>
      <c r="AG63" s="146" t="s">
        <v>254</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2" x14ac:dyDescent="0.25">
      <c r="A64" s="153"/>
      <c r="B64" s="154"/>
      <c r="C64" s="524" t="s">
        <v>381</v>
      </c>
      <c r="D64" s="525"/>
      <c r="E64" s="525"/>
      <c r="F64" s="525"/>
      <c r="G64" s="525"/>
      <c r="H64" s="156"/>
      <c r="I64" s="156"/>
      <c r="J64" s="156"/>
      <c r="K64" s="156"/>
      <c r="L64" s="156"/>
      <c r="M64" s="156"/>
      <c r="N64" s="155"/>
      <c r="O64" s="155"/>
      <c r="P64" s="155"/>
      <c r="Q64" s="155"/>
      <c r="R64" s="156"/>
      <c r="S64" s="156"/>
      <c r="T64" s="156"/>
      <c r="U64" s="156"/>
      <c r="V64" s="156"/>
      <c r="W64" s="156"/>
      <c r="X64" s="156"/>
      <c r="Y64" s="156"/>
      <c r="Z64" s="146"/>
      <c r="AA64" s="146"/>
      <c r="AB64" s="146"/>
      <c r="AC64" s="146"/>
      <c r="AD64" s="146"/>
      <c r="AE64" s="146"/>
      <c r="AF64" s="146"/>
      <c r="AG64" s="146" t="s">
        <v>275</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ht="20.399999999999999" outlineLevel="1" x14ac:dyDescent="0.25">
      <c r="A65" s="168">
        <v>24</v>
      </c>
      <c r="B65" s="169" t="s">
        <v>738</v>
      </c>
      <c r="C65" s="184" t="s">
        <v>739</v>
      </c>
      <c r="D65" s="170" t="s">
        <v>257</v>
      </c>
      <c r="E65" s="171">
        <v>1</v>
      </c>
      <c r="F65" s="172"/>
      <c r="G65" s="173">
        <f>ROUND(E65*F65,2)</f>
        <v>0</v>
      </c>
      <c r="H65" s="172"/>
      <c r="I65" s="173">
        <f>ROUND(E65*H65,2)</f>
        <v>0</v>
      </c>
      <c r="J65" s="172"/>
      <c r="K65" s="173">
        <f>ROUND(E65*J65,2)</f>
        <v>0</v>
      </c>
      <c r="L65" s="173">
        <v>21</v>
      </c>
      <c r="M65" s="173">
        <f>G65*(1+L65/100)</f>
        <v>0</v>
      </c>
      <c r="N65" s="171">
        <v>0</v>
      </c>
      <c r="O65" s="171">
        <f>ROUND(E65*N65,2)</f>
        <v>0</v>
      </c>
      <c r="P65" s="171">
        <v>0</v>
      </c>
      <c r="Q65" s="171">
        <f>ROUND(E65*P65,2)</f>
        <v>0</v>
      </c>
      <c r="R65" s="173" t="s">
        <v>323</v>
      </c>
      <c r="S65" s="173" t="s">
        <v>266</v>
      </c>
      <c r="T65" s="174" t="s">
        <v>266</v>
      </c>
      <c r="U65" s="156">
        <v>0</v>
      </c>
      <c r="V65" s="156">
        <f>ROUND(E65*U65,2)</f>
        <v>0</v>
      </c>
      <c r="W65" s="156"/>
      <c r="X65" s="156" t="s">
        <v>253</v>
      </c>
      <c r="Y65" s="156" t="s">
        <v>182</v>
      </c>
      <c r="Z65" s="146"/>
      <c r="AA65" s="146"/>
      <c r="AB65" s="146"/>
      <c r="AC65" s="146"/>
      <c r="AD65" s="146"/>
      <c r="AE65" s="146"/>
      <c r="AF65" s="146"/>
      <c r="AG65" s="146" t="s">
        <v>254</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2" x14ac:dyDescent="0.25">
      <c r="A66" s="153"/>
      <c r="B66" s="154"/>
      <c r="C66" s="524" t="s">
        <v>381</v>
      </c>
      <c r="D66" s="525"/>
      <c r="E66" s="525"/>
      <c r="F66" s="525"/>
      <c r="G66" s="525"/>
      <c r="H66" s="156"/>
      <c r="I66" s="156"/>
      <c r="J66" s="156"/>
      <c r="K66" s="156"/>
      <c r="L66" s="156"/>
      <c r="M66" s="156"/>
      <c r="N66" s="155"/>
      <c r="O66" s="155"/>
      <c r="P66" s="155"/>
      <c r="Q66" s="155"/>
      <c r="R66" s="156"/>
      <c r="S66" s="156"/>
      <c r="T66" s="156"/>
      <c r="U66" s="156"/>
      <c r="V66" s="156"/>
      <c r="W66" s="156"/>
      <c r="X66" s="156"/>
      <c r="Y66" s="156"/>
      <c r="Z66" s="146"/>
      <c r="AA66" s="146"/>
      <c r="AB66" s="146"/>
      <c r="AC66" s="146"/>
      <c r="AD66" s="146"/>
      <c r="AE66" s="146"/>
      <c r="AF66" s="146"/>
      <c r="AG66" s="146" t="s">
        <v>275</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ht="20.399999999999999" outlineLevel="1" x14ac:dyDescent="0.25">
      <c r="A67" s="168">
        <v>25</v>
      </c>
      <c r="B67" s="169" t="s">
        <v>740</v>
      </c>
      <c r="C67" s="184" t="s">
        <v>741</v>
      </c>
      <c r="D67" s="170" t="s">
        <v>257</v>
      </c>
      <c r="E67" s="171">
        <v>1</v>
      </c>
      <c r="F67" s="172"/>
      <c r="G67" s="173">
        <f>ROUND(E67*F67,2)</f>
        <v>0</v>
      </c>
      <c r="H67" s="172"/>
      <c r="I67" s="173">
        <f>ROUND(E67*H67,2)</f>
        <v>0</v>
      </c>
      <c r="J67" s="172"/>
      <c r="K67" s="173">
        <f>ROUND(E67*J67,2)</f>
        <v>0</v>
      </c>
      <c r="L67" s="173">
        <v>21</v>
      </c>
      <c r="M67" s="173">
        <f>G67*(1+L67/100)</f>
        <v>0</v>
      </c>
      <c r="N67" s="171">
        <v>0</v>
      </c>
      <c r="O67" s="171">
        <f>ROUND(E67*N67,2)</f>
        <v>0</v>
      </c>
      <c r="P67" s="171">
        <v>0</v>
      </c>
      <c r="Q67" s="171">
        <f>ROUND(E67*P67,2)</f>
        <v>0</v>
      </c>
      <c r="R67" s="173" t="s">
        <v>323</v>
      </c>
      <c r="S67" s="173" t="s">
        <v>266</v>
      </c>
      <c r="T67" s="174" t="s">
        <v>266</v>
      </c>
      <c r="U67" s="156">
        <v>0</v>
      </c>
      <c r="V67" s="156">
        <f>ROUND(E67*U67,2)</f>
        <v>0</v>
      </c>
      <c r="W67" s="156"/>
      <c r="X67" s="156" t="s">
        <v>253</v>
      </c>
      <c r="Y67" s="156" t="s">
        <v>182</v>
      </c>
      <c r="Z67" s="146"/>
      <c r="AA67" s="146"/>
      <c r="AB67" s="146"/>
      <c r="AC67" s="146"/>
      <c r="AD67" s="146"/>
      <c r="AE67" s="146"/>
      <c r="AF67" s="146"/>
      <c r="AG67" s="146" t="s">
        <v>254</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2" x14ac:dyDescent="0.25">
      <c r="A68" s="153"/>
      <c r="B68" s="154"/>
      <c r="C68" s="524" t="s">
        <v>381</v>
      </c>
      <c r="D68" s="525"/>
      <c r="E68" s="525"/>
      <c r="F68" s="525"/>
      <c r="G68" s="525"/>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275</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1" x14ac:dyDescent="0.25">
      <c r="A69" s="168">
        <v>26</v>
      </c>
      <c r="B69" s="169" t="s">
        <v>742</v>
      </c>
      <c r="C69" s="184" t="s">
        <v>743</v>
      </c>
      <c r="D69" s="170" t="s">
        <v>264</v>
      </c>
      <c r="E69" s="171">
        <v>500</v>
      </c>
      <c r="F69" s="172"/>
      <c r="G69" s="173">
        <f>ROUND(E69*F69,2)</f>
        <v>0</v>
      </c>
      <c r="H69" s="172"/>
      <c r="I69" s="173">
        <f>ROUND(E69*H69,2)</f>
        <v>0</v>
      </c>
      <c r="J69" s="172"/>
      <c r="K69" s="173">
        <f>ROUND(E69*J69,2)</f>
        <v>0</v>
      </c>
      <c r="L69" s="173">
        <v>21</v>
      </c>
      <c r="M69" s="173">
        <f>G69*(1+L69/100)</f>
        <v>0</v>
      </c>
      <c r="N69" s="171">
        <v>0</v>
      </c>
      <c r="O69" s="171">
        <f>ROUND(E69*N69,2)</f>
        <v>0</v>
      </c>
      <c r="P69" s="171">
        <v>0</v>
      </c>
      <c r="Q69" s="171">
        <f>ROUND(E69*P69,2)</f>
        <v>0</v>
      </c>
      <c r="R69" s="173" t="s">
        <v>323</v>
      </c>
      <c r="S69" s="173" t="s">
        <v>266</v>
      </c>
      <c r="T69" s="174" t="s">
        <v>266</v>
      </c>
      <c r="U69" s="156">
        <v>0.02</v>
      </c>
      <c r="V69" s="156">
        <f>ROUND(E69*U69,2)</f>
        <v>10</v>
      </c>
      <c r="W69" s="156"/>
      <c r="X69" s="156" t="s">
        <v>253</v>
      </c>
      <c r="Y69" s="156" t="s">
        <v>182</v>
      </c>
      <c r="Z69" s="146"/>
      <c r="AA69" s="146"/>
      <c r="AB69" s="146"/>
      <c r="AC69" s="146"/>
      <c r="AD69" s="146"/>
      <c r="AE69" s="146"/>
      <c r="AF69" s="146"/>
      <c r="AG69" s="146" t="s">
        <v>254</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2" x14ac:dyDescent="0.25">
      <c r="A70" s="153"/>
      <c r="B70" s="154"/>
      <c r="C70" s="524" t="s">
        <v>744</v>
      </c>
      <c r="D70" s="525"/>
      <c r="E70" s="525"/>
      <c r="F70" s="525"/>
      <c r="G70" s="525"/>
      <c r="H70" s="156"/>
      <c r="I70" s="156"/>
      <c r="J70" s="156"/>
      <c r="K70" s="156"/>
      <c r="L70" s="156"/>
      <c r="M70" s="156"/>
      <c r="N70" s="155"/>
      <c r="O70" s="155"/>
      <c r="P70" s="155"/>
      <c r="Q70" s="155"/>
      <c r="R70" s="156"/>
      <c r="S70" s="156"/>
      <c r="T70" s="156"/>
      <c r="U70" s="156"/>
      <c r="V70" s="156"/>
      <c r="W70" s="156"/>
      <c r="X70" s="156"/>
      <c r="Y70" s="156"/>
      <c r="Z70" s="146"/>
      <c r="AA70" s="146"/>
      <c r="AB70" s="146"/>
      <c r="AC70" s="146"/>
      <c r="AD70" s="146"/>
      <c r="AE70" s="146"/>
      <c r="AF70" s="146"/>
      <c r="AG70" s="146" t="s">
        <v>275</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2" x14ac:dyDescent="0.25">
      <c r="A71" s="153"/>
      <c r="B71" s="154"/>
      <c r="C71" s="191" t="s">
        <v>745</v>
      </c>
      <c r="D71" s="189"/>
      <c r="E71" s="190">
        <v>500</v>
      </c>
      <c r="F71" s="156"/>
      <c r="G71" s="156"/>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271</v>
      </c>
      <c r="AH71" s="146">
        <v>0</v>
      </c>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1" x14ac:dyDescent="0.25">
      <c r="A72" s="168">
        <v>27</v>
      </c>
      <c r="B72" s="169" t="s">
        <v>410</v>
      </c>
      <c r="C72" s="184" t="s">
        <v>411</v>
      </c>
      <c r="D72" s="170" t="s">
        <v>343</v>
      </c>
      <c r="E72" s="171">
        <v>200</v>
      </c>
      <c r="F72" s="172"/>
      <c r="G72" s="173">
        <f>ROUND(E72*F72,2)</f>
        <v>0</v>
      </c>
      <c r="H72" s="172"/>
      <c r="I72" s="173">
        <f>ROUND(E72*H72,2)</f>
        <v>0</v>
      </c>
      <c r="J72" s="172"/>
      <c r="K72" s="173">
        <f>ROUND(E72*J72,2)</f>
        <v>0</v>
      </c>
      <c r="L72" s="173">
        <v>21</v>
      </c>
      <c r="M72" s="173">
        <f>G72*(1+L72/100)</f>
        <v>0</v>
      </c>
      <c r="N72" s="171">
        <v>0</v>
      </c>
      <c r="O72" s="171">
        <f>ROUND(E72*N72,2)</f>
        <v>0</v>
      </c>
      <c r="P72" s="171">
        <v>0</v>
      </c>
      <c r="Q72" s="171">
        <f>ROUND(E72*P72,2)</f>
        <v>0</v>
      </c>
      <c r="R72" s="173" t="s">
        <v>323</v>
      </c>
      <c r="S72" s="173" t="s">
        <v>266</v>
      </c>
      <c r="T72" s="174" t="s">
        <v>266</v>
      </c>
      <c r="U72" s="156">
        <v>0</v>
      </c>
      <c r="V72" s="156">
        <f>ROUND(E72*U72,2)</f>
        <v>0</v>
      </c>
      <c r="W72" s="156"/>
      <c r="X72" s="156" t="s">
        <v>253</v>
      </c>
      <c r="Y72" s="156" t="s">
        <v>182</v>
      </c>
      <c r="Z72" s="146"/>
      <c r="AA72" s="146"/>
      <c r="AB72" s="146"/>
      <c r="AC72" s="146"/>
      <c r="AD72" s="146"/>
      <c r="AE72" s="146"/>
      <c r="AF72" s="146"/>
      <c r="AG72" s="146" t="s">
        <v>254</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2" x14ac:dyDescent="0.25">
      <c r="A73" s="153"/>
      <c r="B73" s="154"/>
      <c r="C73" s="513" t="s">
        <v>746</v>
      </c>
      <c r="D73" s="514"/>
      <c r="E73" s="514"/>
      <c r="F73" s="514"/>
      <c r="G73" s="514"/>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185</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2" x14ac:dyDescent="0.25">
      <c r="A74" s="153"/>
      <c r="B74" s="154"/>
      <c r="C74" s="191" t="s">
        <v>708</v>
      </c>
      <c r="D74" s="189"/>
      <c r="E74" s="190">
        <v>200</v>
      </c>
      <c r="F74" s="156"/>
      <c r="G74" s="156"/>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271</v>
      </c>
      <c r="AH74" s="146">
        <v>5</v>
      </c>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1" x14ac:dyDescent="0.25">
      <c r="A75" s="168">
        <v>28</v>
      </c>
      <c r="B75" s="169" t="s">
        <v>747</v>
      </c>
      <c r="C75" s="184" t="s">
        <v>748</v>
      </c>
      <c r="D75" s="170" t="s">
        <v>264</v>
      </c>
      <c r="E75" s="171">
        <v>3000</v>
      </c>
      <c r="F75" s="172"/>
      <c r="G75" s="173">
        <f>ROUND(E75*F75,2)</f>
        <v>0</v>
      </c>
      <c r="H75" s="172"/>
      <c r="I75" s="173">
        <f>ROUND(E75*H75,2)</f>
        <v>0</v>
      </c>
      <c r="J75" s="172"/>
      <c r="K75" s="173">
        <f>ROUND(E75*J75,2)</f>
        <v>0</v>
      </c>
      <c r="L75" s="173">
        <v>21</v>
      </c>
      <c r="M75" s="173">
        <f>G75*(1+L75/100)</f>
        <v>0</v>
      </c>
      <c r="N75" s="171">
        <v>0</v>
      </c>
      <c r="O75" s="171">
        <f>ROUND(E75*N75,2)</f>
        <v>0</v>
      </c>
      <c r="P75" s="171">
        <v>0</v>
      </c>
      <c r="Q75" s="171">
        <f>ROUND(E75*P75,2)</f>
        <v>0</v>
      </c>
      <c r="R75" s="173"/>
      <c r="S75" s="173" t="s">
        <v>179</v>
      </c>
      <c r="T75" s="174" t="s">
        <v>180</v>
      </c>
      <c r="U75" s="156">
        <v>9.2999999999999999E-2</v>
      </c>
      <c r="V75" s="156">
        <f>ROUND(E75*U75,2)</f>
        <v>279</v>
      </c>
      <c r="W75" s="156"/>
      <c r="X75" s="156" t="s">
        <v>253</v>
      </c>
      <c r="Y75" s="156" t="s">
        <v>182</v>
      </c>
      <c r="Z75" s="146"/>
      <c r="AA75" s="146"/>
      <c r="AB75" s="146"/>
      <c r="AC75" s="146"/>
      <c r="AD75" s="146"/>
      <c r="AE75" s="146"/>
      <c r="AF75" s="146"/>
      <c r="AG75" s="146" t="s">
        <v>254</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2" x14ac:dyDescent="0.25">
      <c r="A76" s="153"/>
      <c r="B76" s="154"/>
      <c r="C76" s="513" t="s">
        <v>749</v>
      </c>
      <c r="D76" s="514"/>
      <c r="E76" s="514"/>
      <c r="F76" s="514"/>
      <c r="G76" s="514"/>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185</v>
      </c>
      <c r="AH76" s="146"/>
      <c r="AI76" s="146"/>
      <c r="AJ76" s="146"/>
      <c r="AK76" s="146"/>
      <c r="AL76" s="146"/>
      <c r="AM76" s="146"/>
      <c r="AN76" s="146"/>
      <c r="AO76" s="146"/>
      <c r="AP76" s="146"/>
      <c r="AQ76" s="146"/>
      <c r="AR76" s="146"/>
      <c r="AS76" s="146"/>
      <c r="AT76" s="146"/>
      <c r="AU76" s="146"/>
      <c r="AV76" s="146"/>
      <c r="AW76" s="146"/>
      <c r="AX76" s="146"/>
      <c r="AY76" s="146"/>
      <c r="AZ76" s="146"/>
      <c r="BA76" s="182" t="str">
        <f>C76</f>
        <v>Součástí položky je i odstranění kořenů příp. nutné odklizení křovin a stromů na hromady do 50 m nebo s naložením na dopravní prostředek.</v>
      </c>
      <c r="BB76" s="146"/>
      <c r="BC76" s="146"/>
      <c r="BD76" s="146"/>
      <c r="BE76" s="146"/>
      <c r="BF76" s="146"/>
      <c r="BG76" s="146"/>
      <c r="BH76" s="146"/>
    </row>
    <row r="77" spans="1:60" outlineLevel="2" x14ac:dyDescent="0.25">
      <c r="A77" s="153"/>
      <c r="B77" s="154"/>
      <c r="C77" s="191" t="s">
        <v>750</v>
      </c>
      <c r="D77" s="189"/>
      <c r="E77" s="190">
        <v>3000</v>
      </c>
      <c r="F77" s="156"/>
      <c r="G77" s="156"/>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271</v>
      </c>
      <c r="AH77" s="146">
        <v>0</v>
      </c>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1" x14ac:dyDescent="0.25">
      <c r="A78" s="168">
        <v>29</v>
      </c>
      <c r="B78" s="169" t="s">
        <v>751</v>
      </c>
      <c r="C78" s="184" t="s">
        <v>752</v>
      </c>
      <c r="D78" s="170" t="s">
        <v>264</v>
      </c>
      <c r="E78" s="171">
        <v>3695</v>
      </c>
      <c r="F78" s="172"/>
      <c r="G78" s="173">
        <f>ROUND(E78*F78,2)</f>
        <v>0</v>
      </c>
      <c r="H78" s="172"/>
      <c r="I78" s="173">
        <f>ROUND(E78*H78,2)</f>
        <v>0</v>
      </c>
      <c r="J78" s="172"/>
      <c r="K78" s="173">
        <f>ROUND(E78*J78,2)</f>
        <v>0</v>
      </c>
      <c r="L78" s="173">
        <v>21</v>
      </c>
      <c r="M78" s="173">
        <f>G78*(1+L78/100)</f>
        <v>0</v>
      </c>
      <c r="N78" s="171">
        <v>0</v>
      </c>
      <c r="O78" s="171">
        <f>ROUND(E78*N78,2)</f>
        <v>0</v>
      </c>
      <c r="P78" s="171">
        <v>0</v>
      </c>
      <c r="Q78" s="171">
        <f>ROUND(E78*P78,2)</f>
        <v>0</v>
      </c>
      <c r="R78" s="173"/>
      <c r="S78" s="173" t="s">
        <v>179</v>
      </c>
      <c r="T78" s="174" t="s">
        <v>180</v>
      </c>
      <c r="U78" s="156">
        <v>0</v>
      </c>
      <c r="V78" s="156">
        <f>ROUND(E78*U78,2)</f>
        <v>0</v>
      </c>
      <c r="W78" s="156"/>
      <c r="X78" s="156" t="s">
        <v>253</v>
      </c>
      <c r="Y78" s="156" t="s">
        <v>182</v>
      </c>
      <c r="Z78" s="146"/>
      <c r="AA78" s="146"/>
      <c r="AB78" s="146"/>
      <c r="AC78" s="146"/>
      <c r="AD78" s="146"/>
      <c r="AE78" s="146"/>
      <c r="AF78" s="146"/>
      <c r="AG78" s="146" t="s">
        <v>254</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2" x14ac:dyDescent="0.25">
      <c r="A79" s="153"/>
      <c r="B79" s="154"/>
      <c r="C79" s="513" t="s">
        <v>753</v>
      </c>
      <c r="D79" s="514"/>
      <c r="E79" s="514"/>
      <c r="F79" s="514"/>
      <c r="G79" s="514"/>
      <c r="H79" s="156"/>
      <c r="I79" s="156"/>
      <c r="J79" s="156"/>
      <c r="K79" s="156"/>
      <c r="L79" s="156"/>
      <c r="M79" s="156"/>
      <c r="N79" s="155"/>
      <c r="O79" s="155"/>
      <c r="P79" s="155"/>
      <c r="Q79" s="155"/>
      <c r="R79" s="156"/>
      <c r="S79" s="156"/>
      <c r="T79" s="156"/>
      <c r="U79" s="156"/>
      <c r="V79" s="156"/>
      <c r="W79" s="156"/>
      <c r="X79" s="156"/>
      <c r="Y79" s="156"/>
      <c r="Z79" s="146"/>
      <c r="AA79" s="146"/>
      <c r="AB79" s="146"/>
      <c r="AC79" s="146"/>
      <c r="AD79" s="146"/>
      <c r="AE79" s="146"/>
      <c r="AF79" s="146"/>
      <c r="AG79" s="146" t="s">
        <v>185</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3" x14ac:dyDescent="0.25">
      <c r="A80" s="153"/>
      <c r="B80" s="154"/>
      <c r="C80" s="515" t="s">
        <v>754</v>
      </c>
      <c r="D80" s="516"/>
      <c r="E80" s="516"/>
      <c r="F80" s="516"/>
      <c r="G80" s="516"/>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185</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2" x14ac:dyDescent="0.25">
      <c r="A81" s="153"/>
      <c r="B81" s="154"/>
      <c r="C81" s="191" t="s">
        <v>750</v>
      </c>
      <c r="D81" s="189"/>
      <c r="E81" s="190">
        <v>3000</v>
      </c>
      <c r="F81" s="156"/>
      <c r="G81" s="156"/>
      <c r="H81" s="156"/>
      <c r="I81" s="156"/>
      <c r="J81" s="156"/>
      <c r="K81" s="156"/>
      <c r="L81" s="156"/>
      <c r="M81" s="156"/>
      <c r="N81" s="155"/>
      <c r="O81" s="155"/>
      <c r="P81" s="155"/>
      <c r="Q81" s="155"/>
      <c r="R81" s="156"/>
      <c r="S81" s="156"/>
      <c r="T81" s="156"/>
      <c r="U81" s="156"/>
      <c r="V81" s="156"/>
      <c r="W81" s="156"/>
      <c r="X81" s="156"/>
      <c r="Y81" s="156"/>
      <c r="Z81" s="146"/>
      <c r="AA81" s="146"/>
      <c r="AB81" s="146"/>
      <c r="AC81" s="146"/>
      <c r="AD81" s="146"/>
      <c r="AE81" s="146"/>
      <c r="AF81" s="146"/>
      <c r="AG81" s="146" t="s">
        <v>271</v>
      </c>
      <c r="AH81" s="146">
        <v>0</v>
      </c>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3" x14ac:dyDescent="0.25">
      <c r="A82" s="153"/>
      <c r="B82" s="154"/>
      <c r="C82" s="191" t="s">
        <v>685</v>
      </c>
      <c r="D82" s="189"/>
      <c r="E82" s="190">
        <v>180</v>
      </c>
      <c r="F82" s="156"/>
      <c r="G82" s="156"/>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271</v>
      </c>
      <c r="AH82" s="146">
        <v>0</v>
      </c>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3" x14ac:dyDescent="0.25">
      <c r="A83" s="153"/>
      <c r="B83" s="154"/>
      <c r="C83" s="191" t="s">
        <v>686</v>
      </c>
      <c r="D83" s="189"/>
      <c r="E83" s="190">
        <v>15</v>
      </c>
      <c r="F83" s="156"/>
      <c r="G83" s="156"/>
      <c r="H83" s="156"/>
      <c r="I83" s="156"/>
      <c r="J83" s="156"/>
      <c r="K83" s="156"/>
      <c r="L83" s="156"/>
      <c r="M83" s="156"/>
      <c r="N83" s="155"/>
      <c r="O83" s="155"/>
      <c r="P83" s="155"/>
      <c r="Q83" s="155"/>
      <c r="R83" s="156"/>
      <c r="S83" s="156"/>
      <c r="T83" s="156"/>
      <c r="U83" s="156"/>
      <c r="V83" s="156"/>
      <c r="W83" s="156"/>
      <c r="X83" s="156"/>
      <c r="Y83" s="156"/>
      <c r="Z83" s="146"/>
      <c r="AA83" s="146"/>
      <c r="AB83" s="146"/>
      <c r="AC83" s="146"/>
      <c r="AD83" s="146"/>
      <c r="AE83" s="146"/>
      <c r="AF83" s="146"/>
      <c r="AG83" s="146" t="s">
        <v>271</v>
      </c>
      <c r="AH83" s="146">
        <v>0</v>
      </c>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3" x14ac:dyDescent="0.25">
      <c r="A84" s="153"/>
      <c r="B84" s="154"/>
      <c r="C84" s="191" t="s">
        <v>687</v>
      </c>
      <c r="D84" s="189"/>
      <c r="E84" s="190">
        <v>500</v>
      </c>
      <c r="F84" s="156"/>
      <c r="G84" s="156"/>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271</v>
      </c>
      <c r="AH84" s="146">
        <v>0</v>
      </c>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68">
        <v>30</v>
      </c>
      <c r="B85" s="169" t="s">
        <v>603</v>
      </c>
      <c r="C85" s="184" t="s">
        <v>604</v>
      </c>
      <c r="D85" s="170" t="s">
        <v>343</v>
      </c>
      <c r="E85" s="171">
        <v>50</v>
      </c>
      <c r="F85" s="172"/>
      <c r="G85" s="173">
        <f>ROUND(E85*F85,2)</f>
        <v>0</v>
      </c>
      <c r="H85" s="172"/>
      <c r="I85" s="173">
        <f>ROUND(E85*H85,2)</f>
        <v>0</v>
      </c>
      <c r="J85" s="172"/>
      <c r="K85" s="173">
        <f>ROUND(E85*J85,2)</f>
        <v>0</v>
      </c>
      <c r="L85" s="173">
        <v>21</v>
      </c>
      <c r="M85" s="173">
        <f>G85*(1+L85/100)</f>
        <v>0</v>
      </c>
      <c r="N85" s="171">
        <v>0</v>
      </c>
      <c r="O85" s="171">
        <f>ROUND(E85*N85,2)</f>
        <v>0</v>
      </c>
      <c r="P85" s="171">
        <v>0</v>
      </c>
      <c r="Q85" s="171">
        <f>ROUND(E85*P85,2)</f>
        <v>0</v>
      </c>
      <c r="R85" s="173" t="s">
        <v>424</v>
      </c>
      <c r="S85" s="173" t="s">
        <v>266</v>
      </c>
      <c r="T85" s="174" t="s">
        <v>266</v>
      </c>
      <c r="U85" s="156">
        <v>0</v>
      </c>
      <c r="V85" s="156">
        <f>ROUND(E85*U85,2)</f>
        <v>0</v>
      </c>
      <c r="W85" s="156"/>
      <c r="X85" s="156" t="s">
        <v>258</v>
      </c>
      <c r="Y85" s="156" t="s">
        <v>182</v>
      </c>
      <c r="Z85" s="146"/>
      <c r="AA85" s="146"/>
      <c r="AB85" s="146"/>
      <c r="AC85" s="146"/>
      <c r="AD85" s="146"/>
      <c r="AE85" s="146"/>
      <c r="AF85" s="146"/>
      <c r="AG85" s="146" t="s">
        <v>259</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2" x14ac:dyDescent="0.25">
      <c r="A86" s="153"/>
      <c r="B86" s="154"/>
      <c r="C86" s="524" t="s">
        <v>605</v>
      </c>
      <c r="D86" s="525"/>
      <c r="E86" s="525"/>
      <c r="F86" s="525"/>
      <c r="G86" s="525"/>
      <c r="H86" s="156"/>
      <c r="I86" s="156"/>
      <c r="J86" s="156"/>
      <c r="K86" s="156"/>
      <c r="L86" s="156"/>
      <c r="M86" s="156"/>
      <c r="N86" s="155"/>
      <c r="O86" s="155"/>
      <c r="P86" s="155"/>
      <c r="Q86" s="155"/>
      <c r="R86" s="156"/>
      <c r="S86" s="156"/>
      <c r="T86" s="156"/>
      <c r="U86" s="156"/>
      <c r="V86" s="156"/>
      <c r="W86" s="156"/>
      <c r="X86" s="156"/>
      <c r="Y86" s="156"/>
      <c r="Z86" s="146"/>
      <c r="AA86" s="146"/>
      <c r="AB86" s="146"/>
      <c r="AC86" s="146"/>
      <c r="AD86" s="146"/>
      <c r="AE86" s="146"/>
      <c r="AF86" s="146"/>
      <c r="AG86" s="146" t="s">
        <v>275</v>
      </c>
      <c r="AH86" s="146"/>
      <c r="AI86" s="146"/>
      <c r="AJ86" s="146"/>
      <c r="AK86" s="146"/>
      <c r="AL86" s="146"/>
      <c r="AM86" s="146"/>
      <c r="AN86" s="146"/>
      <c r="AO86" s="146"/>
      <c r="AP86" s="146"/>
      <c r="AQ86" s="146"/>
      <c r="AR86" s="146"/>
      <c r="AS86" s="146"/>
      <c r="AT86" s="146"/>
      <c r="AU86" s="146"/>
      <c r="AV86" s="146"/>
      <c r="AW86" s="146"/>
      <c r="AX86" s="146"/>
      <c r="AY86" s="146"/>
      <c r="AZ86" s="146"/>
      <c r="BA86" s="182" t="str">
        <f>C86</f>
        <v>popř. lesní půdy s naložením, vodorovným přemístěním a složením na hromady nebo se zpětným přemístěním a rozprostřením.</v>
      </c>
      <c r="BB86" s="146"/>
      <c r="BC86" s="146"/>
      <c r="BD86" s="146"/>
      <c r="BE86" s="146"/>
      <c r="BF86" s="146"/>
      <c r="BG86" s="146"/>
      <c r="BH86" s="146"/>
    </row>
    <row r="87" spans="1:60" outlineLevel="2" x14ac:dyDescent="0.25">
      <c r="A87" s="153"/>
      <c r="B87" s="154"/>
      <c r="C87" s="191" t="s">
        <v>755</v>
      </c>
      <c r="D87" s="189"/>
      <c r="E87" s="190">
        <v>50</v>
      </c>
      <c r="F87" s="156"/>
      <c r="G87" s="156"/>
      <c r="H87" s="156"/>
      <c r="I87" s="156"/>
      <c r="J87" s="156"/>
      <c r="K87" s="156"/>
      <c r="L87" s="156"/>
      <c r="M87" s="156"/>
      <c r="N87" s="155"/>
      <c r="O87" s="155"/>
      <c r="P87" s="155"/>
      <c r="Q87" s="155"/>
      <c r="R87" s="156"/>
      <c r="S87" s="156"/>
      <c r="T87" s="156"/>
      <c r="U87" s="156"/>
      <c r="V87" s="156"/>
      <c r="W87" s="156"/>
      <c r="X87" s="156"/>
      <c r="Y87" s="156"/>
      <c r="Z87" s="146"/>
      <c r="AA87" s="146"/>
      <c r="AB87" s="146"/>
      <c r="AC87" s="146"/>
      <c r="AD87" s="146"/>
      <c r="AE87" s="146"/>
      <c r="AF87" s="146"/>
      <c r="AG87" s="146" t="s">
        <v>271</v>
      </c>
      <c r="AH87" s="146">
        <v>0</v>
      </c>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ht="20.399999999999999" outlineLevel="1" x14ac:dyDescent="0.25">
      <c r="A88" s="168">
        <v>31</v>
      </c>
      <c r="B88" s="169" t="s">
        <v>607</v>
      </c>
      <c r="C88" s="184" t="s">
        <v>608</v>
      </c>
      <c r="D88" s="170" t="s">
        <v>264</v>
      </c>
      <c r="E88" s="171">
        <v>500</v>
      </c>
      <c r="F88" s="172"/>
      <c r="G88" s="173">
        <f>ROUND(E88*F88,2)</f>
        <v>0</v>
      </c>
      <c r="H88" s="172"/>
      <c r="I88" s="173">
        <f>ROUND(E88*H88,2)</f>
        <v>0</v>
      </c>
      <c r="J88" s="172"/>
      <c r="K88" s="173">
        <f>ROUND(E88*J88,2)</f>
        <v>0</v>
      </c>
      <c r="L88" s="173">
        <v>21</v>
      </c>
      <c r="M88" s="173">
        <f>G88*(1+L88/100)</f>
        <v>0</v>
      </c>
      <c r="N88" s="171">
        <v>3.0000000000000001E-5</v>
      </c>
      <c r="O88" s="171">
        <f>ROUND(E88*N88,2)</f>
        <v>0.02</v>
      </c>
      <c r="P88" s="171">
        <v>0</v>
      </c>
      <c r="Q88" s="171">
        <f>ROUND(E88*P88,2)</f>
        <v>0</v>
      </c>
      <c r="R88" s="173" t="s">
        <v>424</v>
      </c>
      <c r="S88" s="173" t="s">
        <v>266</v>
      </c>
      <c r="T88" s="174" t="s">
        <v>266</v>
      </c>
      <c r="U88" s="156">
        <v>0</v>
      </c>
      <c r="V88" s="156">
        <f>ROUND(E88*U88,2)</f>
        <v>0</v>
      </c>
      <c r="W88" s="156"/>
      <c r="X88" s="156" t="s">
        <v>258</v>
      </c>
      <c r="Y88" s="156" t="s">
        <v>182</v>
      </c>
      <c r="Z88" s="146"/>
      <c r="AA88" s="146"/>
      <c r="AB88" s="146"/>
      <c r="AC88" s="146"/>
      <c r="AD88" s="146"/>
      <c r="AE88" s="146"/>
      <c r="AF88" s="146"/>
      <c r="AG88" s="146" t="s">
        <v>259</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2" x14ac:dyDescent="0.25">
      <c r="A89" s="153"/>
      <c r="B89" s="154"/>
      <c r="C89" s="524" t="s">
        <v>609</v>
      </c>
      <c r="D89" s="525"/>
      <c r="E89" s="525"/>
      <c r="F89" s="525"/>
      <c r="G89" s="525"/>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275</v>
      </c>
      <c r="AH89" s="146"/>
      <c r="AI89" s="146"/>
      <c r="AJ89" s="146"/>
      <c r="AK89" s="146"/>
      <c r="AL89" s="146"/>
      <c r="AM89" s="146"/>
      <c r="AN89" s="146"/>
      <c r="AO89" s="146"/>
      <c r="AP89" s="146"/>
      <c r="AQ89" s="146"/>
      <c r="AR89" s="146"/>
      <c r="AS89" s="146"/>
      <c r="AT89" s="146"/>
      <c r="AU89" s="146"/>
      <c r="AV89" s="146"/>
      <c r="AW89" s="146"/>
      <c r="AX89" s="146"/>
      <c r="AY89" s="146"/>
      <c r="AZ89" s="146"/>
      <c r="BA89" s="182" t="str">
        <f>C89</f>
        <v>vč. urovnání ornice, naložení na skládce, vodorovným přemístěním ornice na místo rozprostření, založení trávníku osetím a dodávky travního semene.</v>
      </c>
      <c r="BB89" s="146"/>
      <c r="BC89" s="146"/>
      <c r="BD89" s="146"/>
      <c r="BE89" s="146"/>
      <c r="BF89" s="146"/>
      <c r="BG89" s="146"/>
      <c r="BH89" s="146"/>
    </row>
    <row r="90" spans="1:60" outlineLevel="2" x14ac:dyDescent="0.25">
      <c r="A90" s="153"/>
      <c r="B90" s="154"/>
      <c r="C90" s="515" t="s">
        <v>610</v>
      </c>
      <c r="D90" s="516"/>
      <c r="E90" s="516"/>
      <c r="F90" s="516"/>
      <c r="G90" s="516"/>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185</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2" x14ac:dyDescent="0.25">
      <c r="A91" s="153"/>
      <c r="B91" s="154"/>
      <c r="C91" s="191" t="s">
        <v>756</v>
      </c>
      <c r="D91" s="189"/>
      <c r="E91" s="190">
        <v>500</v>
      </c>
      <c r="F91" s="156"/>
      <c r="G91" s="156"/>
      <c r="H91" s="156"/>
      <c r="I91" s="156"/>
      <c r="J91" s="156"/>
      <c r="K91" s="156"/>
      <c r="L91" s="156"/>
      <c r="M91" s="156"/>
      <c r="N91" s="155"/>
      <c r="O91" s="155"/>
      <c r="P91" s="155"/>
      <c r="Q91" s="155"/>
      <c r="R91" s="156"/>
      <c r="S91" s="156"/>
      <c r="T91" s="156"/>
      <c r="U91" s="156"/>
      <c r="V91" s="156"/>
      <c r="W91" s="156"/>
      <c r="X91" s="156"/>
      <c r="Y91" s="156"/>
      <c r="Z91" s="146"/>
      <c r="AA91" s="146"/>
      <c r="AB91" s="146"/>
      <c r="AC91" s="146"/>
      <c r="AD91" s="146"/>
      <c r="AE91" s="146"/>
      <c r="AF91" s="146"/>
      <c r="AG91" s="146" t="s">
        <v>271</v>
      </c>
      <c r="AH91" s="146">
        <v>0</v>
      </c>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1" x14ac:dyDescent="0.25">
      <c r="A92" s="168">
        <v>32</v>
      </c>
      <c r="B92" s="169" t="s">
        <v>757</v>
      </c>
      <c r="C92" s="184" t="s">
        <v>758</v>
      </c>
      <c r="D92" s="170" t="s">
        <v>257</v>
      </c>
      <c r="E92" s="171">
        <v>2</v>
      </c>
      <c r="F92" s="172"/>
      <c r="G92" s="173">
        <f>ROUND(E92*F92,2)</f>
        <v>0</v>
      </c>
      <c r="H92" s="172"/>
      <c r="I92" s="173">
        <f>ROUND(E92*H92,2)</f>
        <v>0</v>
      </c>
      <c r="J92" s="172"/>
      <c r="K92" s="173">
        <f>ROUND(E92*J92,2)</f>
        <v>0</v>
      </c>
      <c r="L92" s="173">
        <v>21</v>
      </c>
      <c r="M92" s="173">
        <f>G92*(1+L92/100)</f>
        <v>0</v>
      </c>
      <c r="N92" s="171">
        <v>2.758E-2</v>
      </c>
      <c r="O92" s="171">
        <f>ROUND(E92*N92,2)</f>
        <v>0.06</v>
      </c>
      <c r="P92" s="171">
        <v>0</v>
      </c>
      <c r="Q92" s="171">
        <f>ROUND(E92*P92,2)</f>
        <v>0</v>
      </c>
      <c r="R92" s="173" t="s">
        <v>424</v>
      </c>
      <c r="S92" s="173" t="s">
        <v>266</v>
      </c>
      <c r="T92" s="174" t="s">
        <v>266</v>
      </c>
      <c r="U92" s="156">
        <v>0</v>
      </c>
      <c r="V92" s="156">
        <f>ROUND(E92*U92,2)</f>
        <v>0</v>
      </c>
      <c r="W92" s="156"/>
      <c r="X92" s="156" t="s">
        <v>258</v>
      </c>
      <c r="Y92" s="156" t="s">
        <v>182</v>
      </c>
      <c r="Z92" s="146"/>
      <c r="AA92" s="146"/>
      <c r="AB92" s="146"/>
      <c r="AC92" s="146"/>
      <c r="AD92" s="146"/>
      <c r="AE92" s="146"/>
      <c r="AF92" s="146"/>
      <c r="AG92" s="146" t="s">
        <v>259</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ht="31.2" outlineLevel="2" x14ac:dyDescent="0.25">
      <c r="A93" s="153"/>
      <c r="B93" s="154"/>
      <c r="C93" s="513" t="s">
        <v>759</v>
      </c>
      <c r="D93" s="514"/>
      <c r="E93" s="514"/>
      <c r="F93" s="514"/>
      <c r="G93" s="514"/>
      <c r="H93" s="156"/>
      <c r="I93" s="156"/>
      <c r="J93" s="156"/>
      <c r="K93" s="156"/>
      <c r="L93" s="156"/>
      <c r="M93" s="156"/>
      <c r="N93" s="155"/>
      <c r="O93" s="155"/>
      <c r="P93" s="155"/>
      <c r="Q93" s="155"/>
      <c r="R93" s="156"/>
      <c r="S93" s="156"/>
      <c r="T93" s="156"/>
      <c r="U93" s="156"/>
      <c r="V93" s="156"/>
      <c r="W93" s="156"/>
      <c r="X93" s="156"/>
      <c r="Y93" s="156"/>
      <c r="Z93" s="146"/>
      <c r="AA93" s="146"/>
      <c r="AB93" s="146"/>
      <c r="AC93" s="146"/>
      <c r="AD93" s="146"/>
      <c r="AE93" s="146"/>
      <c r="AF93" s="146"/>
      <c r="AG93" s="146" t="s">
        <v>185</v>
      </c>
      <c r="AH93" s="146"/>
      <c r="AI93" s="146"/>
      <c r="AJ93" s="146"/>
      <c r="AK93" s="146"/>
      <c r="AL93" s="146"/>
      <c r="AM93" s="146"/>
      <c r="AN93" s="146"/>
      <c r="AO93" s="146"/>
      <c r="AP93" s="146"/>
      <c r="AQ93" s="146"/>
      <c r="AR93" s="146"/>
      <c r="AS93" s="146"/>
      <c r="AT93" s="146"/>
      <c r="AU93" s="146"/>
      <c r="AV93" s="146"/>
      <c r="AW93" s="146"/>
      <c r="AX93" s="146"/>
      <c r="AY93" s="146"/>
      <c r="AZ93" s="146"/>
      <c r="BA93" s="182" t="str">
        <f>C93</f>
        <v>Hloubení jamek v hornině 1 až 4 bez výměny půdy, s případným naložením přebytečných výkopků na dopravní prostředek, s odvozem na vzdálenost do 20 km a se složením. Výsadba stromu s balem se zalitím. Dovoz vody. Ukotvení dřeviny třemi a více kůly, s ochranou proti poškození v místě vzepření. Osazení kůlů k dřevině s uvázáním. Dodávka kůlů, příček a motouzu.</v>
      </c>
      <c r="BB93" s="146"/>
      <c r="BC93" s="146"/>
      <c r="BD93" s="146"/>
      <c r="BE93" s="146"/>
      <c r="BF93" s="146"/>
      <c r="BG93" s="146"/>
      <c r="BH93" s="146"/>
    </row>
    <row r="94" spans="1:60" outlineLevel="3" x14ac:dyDescent="0.25">
      <c r="A94" s="153"/>
      <c r="B94" s="154"/>
      <c r="C94" s="515" t="s">
        <v>610</v>
      </c>
      <c r="D94" s="516"/>
      <c r="E94" s="516"/>
      <c r="F94" s="516"/>
      <c r="G94" s="516"/>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185</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1" x14ac:dyDescent="0.25">
      <c r="A95" s="175">
        <v>33</v>
      </c>
      <c r="B95" s="176" t="s">
        <v>760</v>
      </c>
      <c r="C95" s="185" t="s">
        <v>761</v>
      </c>
      <c r="D95" s="177" t="s">
        <v>257</v>
      </c>
      <c r="E95" s="178">
        <v>2</v>
      </c>
      <c r="F95" s="179"/>
      <c r="G95" s="180">
        <f>ROUND(E95*F95,2)</f>
        <v>0</v>
      </c>
      <c r="H95" s="179"/>
      <c r="I95" s="180">
        <f>ROUND(E95*H95,2)</f>
        <v>0</v>
      </c>
      <c r="J95" s="179"/>
      <c r="K95" s="180">
        <f>ROUND(E95*J95,2)</f>
        <v>0</v>
      </c>
      <c r="L95" s="180">
        <v>21</v>
      </c>
      <c r="M95" s="180">
        <f>G95*(1+L95/100)</f>
        <v>0</v>
      </c>
      <c r="N95" s="178">
        <v>1.2E-2</v>
      </c>
      <c r="O95" s="178">
        <f>ROUND(E95*N95,2)</f>
        <v>0.02</v>
      </c>
      <c r="P95" s="178">
        <v>0</v>
      </c>
      <c r="Q95" s="178">
        <f>ROUND(E95*P95,2)</f>
        <v>0</v>
      </c>
      <c r="R95" s="180"/>
      <c r="S95" s="180" t="s">
        <v>179</v>
      </c>
      <c r="T95" s="181" t="s">
        <v>180</v>
      </c>
      <c r="U95" s="156">
        <v>0</v>
      </c>
      <c r="V95" s="156">
        <f>ROUND(E95*U95,2)</f>
        <v>0</v>
      </c>
      <c r="W95" s="156"/>
      <c r="X95" s="156" t="s">
        <v>478</v>
      </c>
      <c r="Y95" s="156" t="s">
        <v>182</v>
      </c>
      <c r="Z95" s="146"/>
      <c r="AA95" s="146"/>
      <c r="AB95" s="146"/>
      <c r="AC95" s="146"/>
      <c r="AD95" s="146"/>
      <c r="AE95" s="146"/>
      <c r="AF95" s="146"/>
      <c r="AG95" s="146" t="s">
        <v>672</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x14ac:dyDescent="0.25">
      <c r="A96" s="161" t="s">
        <v>174</v>
      </c>
      <c r="B96" s="162" t="s">
        <v>89</v>
      </c>
      <c r="C96" s="183" t="s">
        <v>90</v>
      </c>
      <c r="D96" s="163"/>
      <c r="E96" s="164"/>
      <c r="F96" s="165"/>
      <c r="G96" s="165">
        <f>SUMIF(AG97:AG99,"&lt;&gt;NOR",G97:G99)</f>
        <v>0</v>
      </c>
      <c r="H96" s="165"/>
      <c r="I96" s="165">
        <f>SUM(I97:I99)</f>
        <v>0</v>
      </c>
      <c r="J96" s="165"/>
      <c r="K96" s="165">
        <f>SUM(K97:K99)</f>
        <v>0</v>
      </c>
      <c r="L96" s="165"/>
      <c r="M96" s="165">
        <f>SUM(M97:M99)</f>
        <v>0</v>
      </c>
      <c r="N96" s="164"/>
      <c r="O96" s="164">
        <f>SUM(O97:O99)</f>
        <v>0</v>
      </c>
      <c r="P96" s="164"/>
      <c r="Q96" s="164">
        <f>SUM(Q97:Q99)</f>
        <v>0</v>
      </c>
      <c r="R96" s="165"/>
      <c r="S96" s="165"/>
      <c r="T96" s="166"/>
      <c r="U96" s="160"/>
      <c r="V96" s="160">
        <f>SUM(V97:V99)</f>
        <v>0</v>
      </c>
      <c r="W96" s="160"/>
      <c r="X96" s="160"/>
      <c r="Y96" s="160"/>
      <c r="AG96" t="s">
        <v>175</v>
      </c>
    </row>
    <row r="97" spans="1:60" outlineLevel="1" x14ac:dyDescent="0.25">
      <c r="A97" s="168">
        <v>34</v>
      </c>
      <c r="B97" s="169" t="s">
        <v>762</v>
      </c>
      <c r="C97" s="184" t="s">
        <v>763</v>
      </c>
      <c r="D97" s="170" t="s">
        <v>290</v>
      </c>
      <c r="E97" s="171">
        <v>3</v>
      </c>
      <c r="F97" s="172"/>
      <c r="G97" s="173">
        <f>ROUND(E97*F97,2)</f>
        <v>0</v>
      </c>
      <c r="H97" s="172"/>
      <c r="I97" s="173">
        <f>ROUND(E97*H97,2)</f>
        <v>0</v>
      </c>
      <c r="J97" s="172"/>
      <c r="K97" s="173">
        <f>ROUND(E97*J97,2)</f>
        <v>0</v>
      </c>
      <c r="L97" s="173">
        <v>21</v>
      </c>
      <c r="M97" s="173">
        <f>G97*(1+L97/100)</f>
        <v>0</v>
      </c>
      <c r="N97" s="171">
        <v>0</v>
      </c>
      <c r="O97" s="171">
        <f>ROUND(E97*N97,2)</f>
        <v>0</v>
      </c>
      <c r="P97" s="171">
        <v>0</v>
      </c>
      <c r="Q97" s="171">
        <f>ROUND(E97*P97,2)</f>
        <v>0</v>
      </c>
      <c r="R97" s="173"/>
      <c r="S97" s="173" t="s">
        <v>179</v>
      </c>
      <c r="T97" s="174" t="s">
        <v>180</v>
      </c>
      <c r="U97" s="156">
        <v>0</v>
      </c>
      <c r="V97" s="156">
        <f>ROUND(E97*U97,2)</f>
        <v>0</v>
      </c>
      <c r="W97" s="156"/>
      <c r="X97" s="156" t="s">
        <v>253</v>
      </c>
      <c r="Y97" s="156" t="s">
        <v>182</v>
      </c>
      <c r="Z97" s="146"/>
      <c r="AA97" s="146"/>
      <c r="AB97" s="146"/>
      <c r="AC97" s="146"/>
      <c r="AD97" s="146"/>
      <c r="AE97" s="146"/>
      <c r="AF97" s="146"/>
      <c r="AG97" s="146" t="s">
        <v>254</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2" x14ac:dyDescent="0.25">
      <c r="A98" s="153"/>
      <c r="B98" s="154"/>
      <c r="C98" s="513" t="s">
        <v>764</v>
      </c>
      <c r="D98" s="514"/>
      <c r="E98" s="514"/>
      <c r="F98" s="514"/>
      <c r="G98" s="514"/>
      <c r="H98" s="156"/>
      <c r="I98" s="156"/>
      <c r="J98" s="156"/>
      <c r="K98" s="156"/>
      <c r="L98" s="156"/>
      <c r="M98" s="156"/>
      <c r="N98" s="155"/>
      <c r="O98" s="155"/>
      <c r="P98" s="155"/>
      <c r="Q98" s="155"/>
      <c r="R98" s="156"/>
      <c r="S98" s="156"/>
      <c r="T98" s="156"/>
      <c r="U98" s="156"/>
      <c r="V98" s="156"/>
      <c r="W98" s="156"/>
      <c r="X98" s="156"/>
      <c r="Y98" s="156"/>
      <c r="Z98" s="146"/>
      <c r="AA98" s="146"/>
      <c r="AB98" s="146"/>
      <c r="AC98" s="146"/>
      <c r="AD98" s="146"/>
      <c r="AE98" s="146"/>
      <c r="AF98" s="146"/>
      <c r="AG98" s="146" t="s">
        <v>185</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3" x14ac:dyDescent="0.25">
      <c r="A99" s="153"/>
      <c r="B99" s="154"/>
      <c r="C99" s="515" t="s">
        <v>765</v>
      </c>
      <c r="D99" s="516"/>
      <c r="E99" s="516"/>
      <c r="F99" s="516"/>
      <c r="G99" s="516"/>
      <c r="H99" s="156"/>
      <c r="I99" s="156"/>
      <c r="J99" s="156"/>
      <c r="K99" s="156"/>
      <c r="L99" s="156"/>
      <c r="M99" s="156"/>
      <c r="N99" s="155"/>
      <c r="O99" s="155"/>
      <c r="P99" s="155"/>
      <c r="Q99" s="155"/>
      <c r="R99" s="156"/>
      <c r="S99" s="156"/>
      <c r="T99" s="156"/>
      <c r="U99" s="156"/>
      <c r="V99" s="156"/>
      <c r="W99" s="156"/>
      <c r="X99" s="156"/>
      <c r="Y99" s="156"/>
      <c r="Z99" s="146"/>
      <c r="AA99" s="146"/>
      <c r="AB99" s="146"/>
      <c r="AC99" s="146"/>
      <c r="AD99" s="146"/>
      <c r="AE99" s="146"/>
      <c r="AF99" s="146"/>
      <c r="AG99" s="146" t="s">
        <v>185</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x14ac:dyDescent="0.25">
      <c r="A100" s="161" t="s">
        <v>174</v>
      </c>
      <c r="B100" s="162" t="s">
        <v>97</v>
      </c>
      <c r="C100" s="183" t="s">
        <v>98</v>
      </c>
      <c r="D100" s="163"/>
      <c r="E100" s="164"/>
      <c r="F100" s="165"/>
      <c r="G100" s="165">
        <f>SUMIF(AG101:AG103,"&lt;&gt;NOR",G101:G103)</f>
        <v>0</v>
      </c>
      <c r="H100" s="165"/>
      <c r="I100" s="165">
        <f>SUM(I101:I103)</f>
        <v>0</v>
      </c>
      <c r="J100" s="165"/>
      <c r="K100" s="165">
        <f>SUM(K101:K103)</f>
        <v>0</v>
      </c>
      <c r="L100" s="165"/>
      <c r="M100" s="165">
        <f>SUM(M101:M103)</f>
        <v>0</v>
      </c>
      <c r="N100" s="164"/>
      <c r="O100" s="164">
        <f>SUM(O101:O103)</f>
        <v>345</v>
      </c>
      <c r="P100" s="164"/>
      <c r="Q100" s="164">
        <f>SUM(Q101:Q103)</f>
        <v>0</v>
      </c>
      <c r="R100" s="165"/>
      <c r="S100" s="165"/>
      <c r="T100" s="166"/>
      <c r="U100" s="160"/>
      <c r="V100" s="160">
        <f>SUM(V101:V103)</f>
        <v>30</v>
      </c>
      <c r="W100" s="160"/>
      <c r="X100" s="160"/>
      <c r="Y100" s="160"/>
      <c r="AG100" t="s">
        <v>175</v>
      </c>
    </row>
    <row r="101" spans="1:60" ht="20.399999999999999" outlineLevel="1" x14ac:dyDescent="0.25">
      <c r="A101" s="168">
        <v>35</v>
      </c>
      <c r="B101" s="169" t="s">
        <v>490</v>
      </c>
      <c r="C101" s="184" t="s">
        <v>491</v>
      </c>
      <c r="D101" s="170" t="s">
        <v>264</v>
      </c>
      <c r="E101" s="171">
        <v>1000</v>
      </c>
      <c r="F101" s="172"/>
      <c r="G101" s="173">
        <f>ROUND(E101*F101,2)</f>
        <v>0</v>
      </c>
      <c r="H101" s="172"/>
      <c r="I101" s="173">
        <f>ROUND(E101*H101,2)</f>
        <v>0</v>
      </c>
      <c r="J101" s="172"/>
      <c r="K101" s="173">
        <f>ROUND(E101*J101,2)</f>
        <v>0</v>
      </c>
      <c r="L101" s="173">
        <v>21</v>
      </c>
      <c r="M101" s="173">
        <f>G101*(1+L101/100)</f>
        <v>0</v>
      </c>
      <c r="N101" s="171">
        <v>0.34499999999999997</v>
      </c>
      <c r="O101" s="171">
        <f>ROUND(E101*N101,2)</f>
        <v>345</v>
      </c>
      <c r="P101" s="171">
        <v>0</v>
      </c>
      <c r="Q101" s="171">
        <f>ROUND(E101*P101,2)</f>
        <v>0</v>
      </c>
      <c r="R101" s="173" t="s">
        <v>327</v>
      </c>
      <c r="S101" s="173" t="s">
        <v>266</v>
      </c>
      <c r="T101" s="174" t="s">
        <v>266</v>
      </c>
      <c r="U101" s="156">
        <v>0.03</v>
      </c>
      <c r="V101" s="156">
        <f>ROUND(E101*U101,2)</f>
        <v>30</v>
      </c>
      <c r="W101" s="156"/>
      <c r="X101" s="156" t="s">
        <v>253</v>
      </c>
      <c r="Y101" s="156" t="s">
        <v>182</v>
      </c>
      <c r="Z101" s="146"/>
      <c r="AA101" s="146"/>
      <c r="AB101" s="146"/>
      <c r="AC101" s="146"/>
      <c r="AD101" s="146"/>
      <c r="AE101" s="146"/>
      <c r="AF101" s="146"/>
      <c r="AG101" s="146" t="s">
        <v>254</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outlineLevel="2" x14ac:dyDescent="0.25">
      <c r="A102" s="153"/>
      <c r="B102" s="154"/>
      <c r="C102" s="191" t="s">
        <v>766</v>
      </c>
      <c r="D102" s="189"/>
      <c r="E102" s="190">
        <v>500</v>
      </c>
      <c r="F102" s="156"/>
      <c r="G102" s="156"/>
      <c r="H102" s="156"/>
      <c r="I102" s="156"/>
      <c r="J102" s="156"/>
      <c r="K102" s="156"/>
      <c r="L102" s="156"/>
      <c r="M102" s="156"/>
      <c r="N102" s="155"/>
      <c r="O102" s="155"/>
      <c r="P102" s="155"/>
      <c r="Q102" s="155"/>
      <c r="R102" s="156"/>
      <c r="S102" s="156"/>
      <c r="T102" s="156"/>
      <c r="U102" s="156"/>
      <c r="V102" s="156"/>
      <c r="W102" s="156"/>
      <c r="X102" s="156"/>
      <c r="Y102" s="156"/>
      <c r="Z102" s="146"/>
      <c r="AA102" s="146"/>
      <c r="AB102" s="146"/>
      <c r="AC102" s="146"/>
      <c r="AD102" s="146"/>
      <c r="AE102" s="146"/>
      <c r="AF102" s="146"/>
      <c r="AG102" s="146" t="s">
        <v>271</v>
      </c>
      <c r="AH102" s="146">
        <v>0</v>
      </c>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outlineLevel="3" x14ac:dyDescent="0.25">
      <c r="A103" s="153"/>
      <c r="B103" s="154"/>
      <c r="C103" s="191" t="s">
        <v>767</v>
      </c>
      <c r="D103" s="189"/>
      <c r="E103" s="190">
        <v>500</v>
      </c>
      <c r="F103" s="156"/>
      <c r="G103" s="156"/>
      <c r="H103" s="156"/>
      <c r="I103" s="156"/>
      <c r="J103" s="156"/>
      <c r="K103" s="156"/>
      <c r="L103" s="156"/>
      <c r="M103" s="156"/>
      <c r="N103" s="155"/>
      <c r="O103" s="155"/>
      <c r="P103" s="155"/>
      <c r="Q103" s="155"/>
      <c r="R103" s="156"/>
      <c r="S103" s="156"/>
      <c r="T103" s="156"/>
      <c r="U103" s="156"/>
      <c r="V103" s="156"/>
      <c r="W103" s="156"/>
      <c r="X103" s="156"/>
      <c r="Y103" s="156"/>
      <c r="Z103" s="146"/>
      <c r="AA103" s="146"/>
      <c r="AB103" s="146"/>
      <c r="AC103" s="146"/>
      <c r="AD103" s="146"/>
      <c r="AE103" s="146"/>
      <c r="AF103" s="146"/>
      <c r="AG103" s="146" t="s">
        <v>271</v>
      </c>
      <c r="AH103" s="146">
        <v>0</v>
      </c>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x14ac:dyDescent="0.25">
      <c r="A104" s="161" t="s">
        <v>174</v>
      </c>
      <c r="B104" s="162" t="s">
        <v>109</v>
      </c>
      <c r="C104" s="183" t="s">
        <v>110</v>
      </c>
      <c r="D104" s="163"/>
      <c r="E104" s="164"/>
      <c r="F104" s="165"/>
      <c r="G104" s="165">
        <f>SUMIF(AG105:AG105,"&lt;&gt;NOR",G105:G105)</f>
        <v>0</v>
      </c>
      <c r="H104" s="165"/>
      <c r="I104" s="165">
        <f>SUM(I105:I105)</f>
        <v>0</v>
      </c>
      <c r="J104" s="165"/>
      <c r="K104" s="165">
        <f>SUM(K105:K105)</f>
        <v>0</v>
      </c>
      <c r="L104" s="165"/>
      <c r="M104" s="165">
        <f>SUM(M105:M105)</f>
        <v>0</v>
      </c>
      <c r="N104" s="164"/>
      <c r="O104" s="164">
        <f>SUM(O105:O105)</f>
        <v>0</v>
      </c>
      <c r="P104" s="164"/>
      <c r="Q104" s="164">
        <f>SUM(Q105:Q105)</f>
        <v>0</v>
      </c>
      <c r="R104" s="165"/>
      <c r="S104" s="165"/>
      <c r="T104" s="166"/>
      <c r="U104" s="160"/>
      <c r="V104" s="160">
        <f>SUM(V105:V105)</f>
        <v>0</v>
      </c>
      <c r="W104" s="160"/>
      <c r="X104" s="160"/>
      <c r="Y104" s="160"/>
      <c r="AG104" t="s">
        <v>175</v>
      </c>
    </row>
    <row r="105" spans="1:60" outlineLevel="1" x14ac:dyDescent="0.25">
      <c r="A105" s="175">
        <v>36</v>
      </c>
      <c r="B105" s="176" t="s">
        <v>768</v>
      </c>
      <c r="C105" s="185" t="s">
        <v>769</v>
      </c>
      <c r="D105" s="177" t="s">
        <v>770</v>
      </c>
      <c r="E105" s="178">
        <v>4</v>
      </c>
      <c r="F105" s="179"/>
      <c r="G105" s="180">
        <f>ROUND(E105*F105,2)</f>
        <v>0</v>
      </c>
      <c r="H105" s="179"/>
      <c r="I105" s="180">
        <f>ROUND(E105*H105,2)</f>
        <v>0</v>
      </c>
      <c r="J105" s="179"/>
      <c r="K105" s="180">
        <f>ROUND(E105*J105,2)</f>
        <v>0</v>
      </c>
      <c r="L105" s="180">
        <v>21</v>
      </c>
      <c r="M105" s="180">
        <f>G105*(1+L105/100)</f>
        <v>0</v>
      </c>
      <c r="N105" s="178">
        <v>0</v>
      </c>
      <c r="O105" s="178">
        <f>ROUND(E105*N105,2)</f>
        <v>0</v>
      </c>
      <c r="P105" s="178">
        <v>0</v>
      </c>
      <c r="Q105" s="178">
        <f>ROUND(E105*P105,2)</f>
        <v>0</v>
      </c>
      <c r="R105" s="180"/>
      <c r="S105" s="180" t="s">
        <v>179</v>
      </c>
      <c r="T105" s="181" t="s">
        <v>180</v>
      </c>
      <c r="U105" s="156">
        <v>0</v>
      </c>
      <c r="V105" s="156">
        <f>ROUND(E105*U105,2)</f>
        <v>0</v>
      </c>
      <c r="W105" s="156"/>
      <c r="X105" s="156" t="s">
        <v>253</v>
      </c>
      <c r="Y105" s="156" t="s">
        <v>182</v>
      </c>
      <c r="Z105" s="146"/>
      <c r="AA105" s="146"/>
      <c r="AB105" s="146"/>
      <c r="AC105" s="146"/>
      <c r="AD105" s="146"/>
      <c r="AE105" s="146"/>
      <c r="AF105" s="146"/>
      <c r="AG105" s="146" t="s">
        <v>254</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x14ac:dyDescent="0.25">
      <c r="A106" s="161" t="s">
        <v>174</v>
      </c>
      <c r="B106" s="162" t="s">
        <v>113</v>
      </c>
      <c r="C106" s="183" t="s">
        <v>114</v>
      </c>
      <c r="D106" s="163"/>
      <c r="E106" s="164"/>
      <c r="F106" s="165"/>
      <c r="G106" s="165">
        <f>SUMIF(AG107:AG108,"&lt;&gt;NOR",G107:G108)</f>
        <v>0</v>
      </c>
      <c r="H106" s="165"/>
      <c r="I106" s="165">
        <f>SUM(I107:I108)</f>
        <v>0</v>
      </c>
      <c r="J106" s="165"/>
      <c r="K106" s="165">
        <f>SUM(K107:K108)</f>
        <v>0</v>
      </c>
      <c r="L106" s="165"/>
      <c r="M106" s="165">
        <f>SUM(M107:M108)</f>
        <v>0</v>
      </c>
      <c r="N106" s="164"/>
      <c r="O106" s="164">
        <f>SUM(O107:O108)</f>
        <v>0</v>
      </c>
      <c r="P106" s="164"/>
      <c r="Q106" s="164">
        <f>SUM(Q107:Q108)</f>
        <v>0</v>
      </c>
      <c r="R106" s="165"/>
      <c r="S106" s="165"/>
      <c r="T106" s="166"/>
      <c r="U106" s="160"/>
      <c r="V106" s="160">
        <f>SUM(V107:V108)</f>
        <v>0</v>
      </c>
      <c r="W106" s="160"/>
      <c r="X106" s="160"/>
      <c r="Y106" s="160"/>
      <c r="AG106" t="s">
        <v>175</v>
      </c>
    </row>
    <row r="107" spans="1:60" outlineLevel="1" x14ac:dyDescent="0.25">
      <c r="A107" s="168">
        <v>37</v>
      </c>
      <c r="B107" s="169" t="s">
        <v>548</v>
      </c>
      <c r="C107" s="184" t="s">
        <v>549</v>
      </c>
      <c r="D107" s="170" t="s">
        <v>298</v>
      </c>
      <c r="E107" s="171">
        <v>97.5</v>
      </c>
      <c r="F107" s="172"/>
      <c r="G107" s="173">
        <f>ROUND(E107*F107,2)</f>
        <v>0</v>
      </c>
      <c r="H107" s="172"/>
      <c r="I107" s="173">
        <f>ROUND(E107*H107,2)</f>
        <v>0</v>
      </c>
      <c r="J107" s="172"/>
      <c r="K107" s="173">
        <f>ROUND(E107*J107,2)</f>
        <v>0</v>
      </c>
      <c r="L107" s="173">
        <v>21</v>
      </c>
      <c r="M107" s="173">
        <f>G107*(1+L107/100)</f>
        <v>0</v>
      </c>
      <c r="N107" s="171">
        <v>0</v>
      </c>
      <c r="O107" s="171">
        <f>ROUND(E107*N107,2)</f>
        <v>0</v>
      </c>
      <c r="P107" s="171">
        <v>0</v>
      </c>
      <c r="Q107" s="171">
        <f>ROUND(E107*P107,2)</f>
        <v>0</v>
      </c>
      <c r="R107" s="173" t="s">
        <v>327</v>
      </c>
      <c r="S107" s="173" t="s">
        <v>266</v>
      </c>
      <c r="T107" s="174" t="s">
        <v>266</v>
      </c>
      <c r="U107" s="156">
        <v>0</v>
      </c>
      <c r="V107" s="156">
        <f>ROUND(E107*U107,2)</f>
        <v>0</v>
      </c>
      <c r="W107" s="156"/>
      <c r="X107" s="156" t="s">
        <v>253</v>
      </c>
      <c r="Y107" s="156" t="s">
        <v>182</v>
      </c>
      <c r="Z107" s="146"/>
      <c r="AA107" s="146"/>
      <c r="AB107" s="146"/>
      <c r="AC107" s="146"/>
      <c r="AD107" s="146"/>
      <c r="AE107" s="146"/>
      <c r="AF107" s="146"/>
      <c r="AG107" s="146" t="s">
        <v>254</v>
      </c>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outlineLevel="2" x14ac:dyDescent="0.25">
      <c r="A108" s="153"/>
      <c r="B108" s="154"/>
      <c r="C108" s="191" t="s">
        <v>771</v>
      </c>
      <c r="D108" s="189"/>
      <c r="E108" s="190">
        <v>97.5</v>
      </c>
      <c r="F108" s="156"/>
      <c r="G108" s="156"/>
      <c r="H108" s="156"/>
      <c r="I108" s="156"/>
      <c r="J108" s="156"/>
      <c r="K108" s="156"/>
      <c r="L108" s="156"/>
      <c r="M108" s="156"/>
      <c r="N108" s="155"/>
      <c r="O108" s="155"/>
      <c r="P108" s="155"/>
      <c r="Q108" s="155"/>
      <c r="R108" s="156"/>
      <c r="S108" s="156"/>
      <c r="T108" s="156"/>
      <c r="U108" s="156"/>
      <c r="V108" s="156"/>
      <c r="W108" s="156"/>
      <c r="X108" s="156"/>
      <c r="Y108" s="156"/>
      <c r="Z108" s="146"/>
      <c r="AA108" s="146"/>
      <c r="AB108" s="146"/>
      <c r="AC108" s="146"/>
      <c r="AD108" s="146"/>
      <c r="AE108" s="146"/>
      <c r="AF108" s="146"/>
      <c r="AG108" s="146" t="s">
        <v>271</v>
      </c>
      <c r="AH108" s="146">
        <v>0</v>
      </c>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x14ac:dyDescent="0.25">
      <c r="A109" s="161" t="s">
        <v>174</v>
      </c>
      <c r="B109" s="162" t="s">
        <v>142</v>
      </c>
      <c r="C109" s="183" t="s">
        <v>114</v>
      </c>
      <c r="D109" s="163"/>
      <c r="E109" s="164"/>
      <c r="F109" s="165"/>
      <c r="G109" s="165">
        <f>SUMIF(AG110:AG113,"&lt;&gt;NOR",G110:G113)</f>
        <v>0</v>
      </c>
      <c r="H109" s="165"/>
      <c r="I109" s="165">
        <f>SUM(I110:I113)</f>
        <v>0</v>
      </c>
      <c r="J109" s="165"/>
      <c r="K109" s="165">
        <f>SUM(K110:K113)</f>
        <v>0</v>
      </c>
      <c r="L109" s="165"/>
      <c r="M109" s="165">
        <f>SUM(M110:M113)</f>
        <v>0</v>
      </c>
      <c r="N109" s="164"/>
      <c r="O109" s="164">
        <f>SUM(O110:O113)</f>
        <v>0</v>
      </c>
      <c r="P109" s="164"/>
      <c r="Q109" s="164">
        <f>SUM(Q110:Q113)</f>
        <v>0</v>
      </c>
      <c r="R109" s="165"/>
      <c r="S109" s="165"/>
      <c r="T109" s="166"/>
      <c r="U109" s="160"/>
      <c r="V109" s="160">
        <f>SUM(V110:V113)</f>
        <v>4.37</v>
      </c>
      <c r="W109" s="160"/>
      <c r="X109" s="160"/>
      <c r="Y109" s="160"/>
      <c r="AG109" t="s">
        <v>175</v>
      </c>
    </row>
    <row r="110" spans="1:60" outlineLevel="1" x14ac:dyDescent="0.25">
      <c r="A110" s="168">
        <v>38</v>
      </c>
      <c r="B110" s="169" t="s">
        <v>579</v>
      </c>
      <c r="C110" s="184" t="s">
        <v>580</v>
      </c>
      <c r="D110" s="170" t="s">
        <v>298</v>
      </c>
      <c r="E110" s="171">
        <v>104</v>
      </c>
      <c r="F110" s="172"/>
      <c r="G110" s="173">
        <f>ROUND(E110*F110,2)</f>
        <v>0</v>
      </c>
      <c r="H110" s="172"/>
      <c r="I110" s="173">
        <f>ROUND(E110*H110,2)</f>
        <v>0</v>
      </c>
      <c r="J110" s="172"/>
      <c r="K110" s="173">
        <f>ROUND(E110*J110,2)</f>
        <v>0</v>
      </c>
      <c r="L110" s="173">
        <v>21</v>
      </c>
      <c r="M110" s="173">
        <f>G110*(1+L110/100)</f>
        <v>0</v>
      </c>
      <c r="N110" s="171">
        <v>0</v>
      </c>
      <c r="O110" s="171">
        <f>ROUND(E110*N110,2)</f>
        <v>0</v>
      </c>
      <c r="P110" s="171">
        <v>0</v>
      </c>
      <c r="Q110" s="171">
        <f>ROUND(E110*P110,2)</f>
        <v>0</v>
      </c>
      <c r="R110" s="173" t="s">
        <v>581</v>
      </c>
      <c r="S110" s="173" t="s">
        <v>266</v>
      </c>
      <c r="T110" s="174" t="s">
        <v>266</v>
      </c>
      <c r="U110" s="156">
        <v>4.2000000000000003E-2</v>
      </c>
      <c r="V110" s="156">
        <f>ROUND(E110*U110,2)</f>
        <v>4.37</v>
      </c>
      <c r="W110" s="156"/>
      <c r="X110" s="156" t="s">
        <v>582</v>
      </c>
      <c r="Y110" s="156" t="s">
        <v>182</v>
      </c>
      <c r="Z110" s="146"/>
      <c r="AA110" s="146"/>
      <c r="AB110" s="146"/>
      <c r="AC110" s="146"/>
      <c r="AD110" s="146"/>
      <c r="AE110" s="146"/>
      <c r="AF110" s="146"/>
      <c r="AG110" s="146" t="s">
        <v>583</v>
      </c>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2" x14ac:dyDescent="0.25">
      <c r="A111" s="153"/>
      <c r="B111" s="154"/>
      <c r="C111" s="524" t="s">
        <v>584</v>
      </c>
      <c r="D111" s="525"/>
      <c r="E111" s="525"/>
      <c r="F111" s="525"/>
      <c r="G111" s="525"/>
      <c r="H111" s="156"/>
      <c r="I111" s="156"/>
      <c r="J111" s="156"/>
      <c r="K111" s="156"/>
      <c r="L111" s="156"/>
      <c r="M111" s="156"/>
      <c r="N111" s="155"/>
      <c r="O111" s="155"/>
      <c r="P111" s="155"/>
      <c r="Q111" s="155"/>
      <c r="R111" s="156"/>
      <c r="S111" s="156"/>
      <c r="T111" s="156"/>
      <c r="U111" s="156"/>
      <c r="V111" s="156"/>
      <c r="W111" s="156"/>
      <c r="X111" s="156"/>
      <c r="Y111" s="156"/>
      <c r="Z111" s="146"/>
      <c r="AA111" s="146"/>
      <c r="AB111" s="146"/>
      <c r="AC111" s="146"/>
      <c r="AD111" s="146"/>
      <c r="AE111" s="146"/>
      <c r="AF111" s="146"/>
      <c r="AG111" s="146" t="s">
        <v>275</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1" x14ac:dyDescent="0.25">
      <c r="A112" s="168">
        <v>39</v>
      </c>
      <c r="B112" s="169" t="s">
        <v>585</v>
      </c>
      <c r="C112" s="184" t="s">
        <v>586</v>
      </c>
      <c r="D112" s="170" t="s">
        <v>298</v>
      </c>
      <c r="E112" s="171">
        <v>416</v>
      </c>
      <c r="F112" s="172"/>
      <c r="G112" s="173">
        <f>ROUND(E112*F112,2)</f>
        <v>0</v>
      </c>
      <c r="H112" s="172"/>
      <c r="I112" s="173">
        <f>ROUND(E112*H112,2)</f>
        <v>0</v>
      </c>
      <c r="J112" s="172"/>
      <c r="K112" s="173">
        <f>ROUND(E112*J112,2)</f>
        <v>0</v>
      </c>
      <c r="L112" s="173">
        <v>21</v>
      </c>
      <c r="M112" s="173">
        <f>G112*(1+L112/100)</f>
        <v>0</v>
      </c>
      <c r="N112" s="171">
        <v>0</v>
      </c>
      <c r="O112" s="171">
        <f>ROUND(E112*N112,2)</f>
        <v>0</v>
      </c>
      <c r="P112" s="171">
        <v>0</v>
      </c>
      <c r="Q112" s="171">
        <f>ROUND(E112*P112,2)</f>
        <v>0</v>
      </c>
      <c r="R112" s="173" t="s">
        <v>581</v>
      </c>
      <c r="S112" s="173" t="s">
        <v>266</v>
      </c>
      <c r="T112" s="174" t="s">
        <v>266</v>
      </c>
      <c r="U112" s="156">
        <v>0</v>
      </c>
      <c r="V112" s="156">
        <f>ROUND(E112*U112,2)</f>
        <v>0</v>
      </c>
      <c r="W112" s="156"/>
      <c r="X112" s="156" t="s">
        <v>582</v>
      </c>
      <c r="Y112" s="156" t="s">
        <v>182</v>
      </c>
      <c r="Z112" s="146"/>
      <c r="AA112" s="146"/>
      <c r="AB112" s="146"/>
      <c r="AC112" s="146"/>
      <c r="AD112" s="146"/>
      <c r="AE112" s="146"/>
      <c r="AF112" s="146"/>
      <c r="AG112" s="146" t="s">
        <v>583</v>
      </c>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2" x14ac:dyDescent="0.25">
      <c r="A113" s="153"/>
      <c r="B113" s="154"/>
      <c r="C113" s="524" t="s">
        <v>584</v>
      </c>
      <c r="D113" s="525"/>
      <c r="E113" s="525"/>
      <c r="F113" s="525"/>
      <c r="G113" s="525"/>
      <c r="H113" s="156"/>
      <c r="I113" s="156"/>
      <c r="J113" s="156"/>
      <c r="K113" s="156"/>
      <c r="L113" s="156"/>
      <c r="M113" s="156"/>
      <c r="N113" s="155"/>
      <c r="O113" s="155"/>
      <c r="P113" s="155"/>
      <c r="Q113" s="155"/>
      <c r="R113" s="156"/>
      <c r="S113" s="156"/>
      <c r="T113" s="156"/>
      <c r="U113" s="156"/>
      <c r="V113" s="156"/>
      <c r="W113" s="156"/>
      <c r="X113" s="156"/>
      <c r="Y113" s="156"/>
      <c r="Z113" s="146"/>
      <c r="AA113" s="146"/>
      <c r="AB113" s="146"/>
      <c r="AC113" s="146"/>
      <c r="AD113" s="146"/>
      <c r="AE113" s="146"/>
      <c r="AF113" s="146"/>
      <c r="AG113" s="146" t="s">
        <v>275</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x14ac:dyDescent="0.25">
      <c r="A114" s="3"/>
      <c r="B114" s="4"/>
      <c r="C114" s="186"/>
      <c r="D114" s="6"/>
      <c r="E114" s="3"/>
      <c r="F114" s="3"/>
      <c r="G114" s="3"/>
      <c r="H114" s="3"/>
      <c r="I114" s="3"/>
      <c r="J114" s="3"/>
      <c r="K114" s="3"/>
      <c r="L114" s="3"/>
      <c r="M114" s="3"/>
      <c r="N114" s="3"/>
      <c r="O114" s="3"/>
      <c r="P114" s="3"/>
      <c r="Q114" s="3"/>
      <c r="R114" s="3"/>
      <c r="S114" s="3"/>
      <c r="T114" s="3"/>
      <c r="U114" s="3"/>
      <c r="V114" s="3"/>
      <c r="W114" s="3"/>
      <c r="X114" s="3"/>
      <c r="Y114" s="3"/>
      <c r="AE114">
        <v>12</v>
      </c>
      <c r="AF114">
        <v>21</v>
      </c>
      <c r="AG114" t="s">
        <v>160</v>
      </c>
    </row>
    <row r="115" spans="1:60" x14ac:dyDescent="0.25">
      <c r="A115" s="149"/>
      <c r="B115" s="150" t="s">
        <v>29</v>
      </c>
      <c r="C115" s="187"/>
      <c r="D115" s="151"/>
      <c r="E115" s="152"/>
      <c r="F115" s="152"/>
      <c r="G115" s="167">
        <f>G8+G96+G100+G104+G106+G109</f>
        <v>0</v>
      </c>
      <c r="H115" s="3"/>
      <c r="I115" s="3"/>
      <c r="J115" s="3"/>
      <c r="K115" s="3"/>
      <c r="L115" s="3"/>
      <c r="M115" s="3"/>
      <c r="N115" s="3"/>
      <c r="O115" s="3"/>
      <c r="P115" s="3"/>
      <c r="Q115" s="3"/>
      <c r="R115" s="3"/>
      <c r="S115" s="3"/>
      <c r="T115" s="3"/>
      <c r="U115" s="3"/>
      <c r="V115" s="3"/>
      <c r="W115" s="3"/>
      <c r="X115" s="3"/>
      <c r="Y115" s="3"/>
      <c r="AE115">
        <f>SUMIF(L7:L113,AE114,G7:G113)</f>
        <v>0</v>
      </c>
      <c r="AF115">
        <f>SUMIF(L7:L113,AF114,G7:G113)</f>
        <v>0</v>
      </c>
      <c r="AG115" t="s">
        <v>246</v>
      </c>
    </row>
    <row r="116" spans="1:60" x14ac:dyDescent="0.25">
      <c r="C116" s="188"/>
      <c r="D116" s="10"/>
      <c r="AG116" t="s">
        <v>248</v>
      </c>
    </row>
    <row r="117" spans="1:60" x14ac:dyDescent="0.25">
      <c r="D117" s="10"/>
    </row>
    <row r="118" spans="1:60" x14ac:dyDescent="0.25">
      <c r="D118" s="10"/>
    </row>
    <row r="119" spans="1:60" x14ac:dyDescent="0.25">
      <c r="D119" s="10"/>
    </row>
    <row r="120" spans="1:60" x14ac:dyDescent="0.25">
      <c r="D120" s="10"/>
    </row>
    <row r="121" spans="1:60" x14ac:dyDescent="0.25">
      <c r="D121" s="10"/>
    </row>
    <row r="122" spans="1:60" x14ac:dyDescent="0.25">
      <c r="D122" s="10"/>
    </row>
    <row r="123" spans="1:60" x14ac:dyDescent="0.25">
      <c r="D123" s="10"/>
    </row>
    <row r="124" spans="1:60" x14ac:dyDescent="0.25">
      <c r="D124" s="10"/>
    </row>
    <row r="125" spans="1:60" x14ac:dyDescent="0.25">
      <c r="D125" s="10"/>
    </row>
    <row r="126" spans="1:60" x14ac:dyDescent="0.25">
      <c r="D126" s="10"/>
    </row>
    <row r="127" spans="1:60" x14ac:dyDescent="0.25">
      <c r="D127" s="10"/>
    </row>
    <row r="128" spans="1:60"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u23aN5t/6JOgmbL5J/jeQsJrJ+m1F/i/hbUNjxSvGRg8OW6Oo/mHlETBUGVVZEAh76oHedMuPnyaU4CsWdyYjg==" saltValue="1T+NaPr+kIBIuvNhJYoWJA==" spinCount="100000" sheet="1" formatRows="0"/>
  <mergeCells count="44">
    <mergeCell ref="C29:G29"/>
    <mergeCell ref="A1:G1"/>
    <mergeCell ref="C2:G2"/>
    <mergeCell ref="C3:G3"/>
    <mergeCell ref="C4:G4"/>
    <mergeCell ref="C10:G10"/>
    <mergeCell ref="C15:G15"/>
    <mergeCell ref="C17:G17"/>
    <mergeCell ref="C19:G19"/>
    <mergeCell ref="C21:G21"/>
    <mergeCell ref="C23:G23"/>
    <mergeCell ref="C25:G25"/>
    <mergeCell ref="C56:G56"/>
    <mergeCell ref="C32:G32"/>
    <mergeCell ref="C33:G33"/>
    <mergeCell ref="C38:G38"/>
    <mergeCell ref="C40:G40"/>
    <mergeCell ref="C42:G42"/>
    <mergeCell ref="C44:G44"/>
    <mergeCell ref="C46:G46"/>
    <mergeCell ref="C48:G48"/>
    <mergeCell ref="C50:G50"/>
    <mergeCell ref="C52:G52"/>
    <mergeCell ref="C54:G54"/>
    <mergeCell ref="C86:G86"/>
    <mergeCell ref="C58:G58"/>
    <mergeCell ref="C60:G60"/>
    <mergeCell ref="C62:G62"/>
    <mergeCell ref="C64:G64"/>
    <mergeCell ref="C66:G66"/>
    <mergeCell ref="C68:G68"/>
    <mergeCell ref="C70:G70"/>
    <mergeCell ref="C73:G73"/>
    <mergeCell ref="C76:G76"/>
    <mergeCell ref="C79:G79"/>
    <mergeCell ref="C80:G80"/>
    <mergeCell ref="C111:G111"/>
    <mergeCell ref="C113:G113"/>
    <mergeCell ref="C89:G89"/>
    <mergeCell ref="C90:G90"/>
    <mergeCell ref="C93:G93"/>
    <mergeCell ref="C94:G94"/>
    <mergeCell ref="C98:G98"/>
    <mergeCell ref="C99:G99"/>
  </mergeCells>
  <pageMargins left="0.70866141732283472" right="0.70866141732283472" top="0.78740157480314965" bottom="0.78740157480314965" header="0.31496062992125984" footer="0.31496062992125984"/>
  <pageSetup paperSize="9" fitToHeight="9999" orientation="landscape" r:id="rId1"/>
  <headerFooter>
    <oddFooter>&amp;L&amp;9 1426-82; ČOV Tábor Klokoty – kogenerační jednotka – PD&amp;R&amp;9&amp;P/&amp;N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20</vt:i4>
      </vt:variant>
      <vt:variant>
        <vt:lpstr>Pojmenované oblasti</vt:lpstr>
      </vt:variant>
      <vt:variant>
        <vt:i4>79</vt:i4>
      </vt:variant>
    </vt:vector>
  </HeadingPairs>
  <TitlesOfParts>
    <vt:vector size="99" baseType="lpstr">
      <vt:lpstr>Pokyny pro vyplnění</vt:lpstr>
      <vt:lpstr>VzorPolozky</vt:lpstr>
      <vt:lpstr>Stavba</vt:lpstr>
      <vt:lpstr>ON</vt:lpstr>
      <vt:lpstr>SO 04.07</vt:lpstr>
      <vt:lpstr>SO 04.08</vt:lpstr>
      <vt:lpstr>SO 04.09</vt:lpstr>
      <vt:lpstr>SO 04.12</vt:lpstr>
      <vt:lpstr>SO 05.3_0</vt:lpstr>
      <vt:lpstr>SO 05.3_1</vt:lpstr>
      <vt:lpstr>SO 05.3_2</vt:lpstr>
      <vt:lpstr>SO 05.3_3</vt:lpstr>
      <vt:lpstr>SO 05.3_4</vt:lpstr>
      <vt:lpstr>SO 05.3_5</vt:lpstr>
      <vt:lpstr>SO 07.5</vt:lpstr>
      <vt:lpstr>PS 04 Rekapitulace</vt:lpstr>
      <vt:lpstr>PS 04 KGJ</vt:lpstr>
      <vt:lpstr>PS 04 Zapojení plyn a tep hosp</vt:lpstr>
      <vt:lpstr>PS 04 Jimka na tuky</vt:lpstr>
      <vt:lpstr>PS05+06-elektro+MAR a ASŘTP</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ON!Názvy_tisku</vt:lpstr>
      <vt:lpstr>'PS 04 Jimka na tuky'!Názvy_tisku</vt:lpstr>
      <vt:lpstr>'PS 04 KGJ'!Názvy_tisku</vt:lpstr>
      <vt:lpstr>'PS 04 Zapojení plyn a tep hosp'!Názvy_tisku</vt:lpstr>
      <vt:lpstr>'PS05+06-elektro+MAR a ASŘTP'!Názvy_tisku</vt:lpstr>
      <vt:lpstr>'SO 04.07'!Názvy_tisku</vt:lpstr>
      <vt:lpstr>'SO 04.08'!Názvy_tisku</vt:lpstr>
      <vt:lpstr>'SO 04.09'!Názvy_tisku</vt:lpstr>
      <vt:lpstr>'SO 04.12'!Názvy_tisku</vt:lpstr>
      <vt:lpstr>'SO 05.3_0'!Názvy_tisku</vt:lpstr>
      <vt:lpstr>'SO 05.3_1'!Názvy_tisku</vt:lpstr>
      <vt:lpstr>'SO 05.3_2'!Názvy_tisku</vt:lpstr>
      <vt:lpstr>'SO 05.3_3'!Názvy_tisku</vt:lpstr>
      <vt:lpstr>'SO 05.3_4'!Názvy_tisku</vt:lpstr>
      <vt:lpstr>'SO 05.3_5'!Názvy_tisku</vt:lpstr>
      <vt:lpstr>'SO 07.5'!Názvy_tisku</vt:lpstr>
      <vt:lpstr>oadresa</vt:lpstr>
      <vt:lpstr>Stavba!Objednatel</vt:lpstr>
      <vt:lpstr>Stavba!Objekt</vt:lpstr>
      <vt:lpstr>ON!Oblast_tisku</vt:lpstr>
      <vt:lpstr>'PS 04 Jimka na tuky'!Oblast_tisku</vt:lpstr>
      <vt:lpstr>'PS 04 KGJ'!Oblast_tisku</vt:lpstr>
      <vt:lpstr>'PS 04 Rekapitulace'!Oblast_tisku</vt:lpstr>
      <vt:lpstr>'PS 04 Zapojení plyn a tep hosp'!Oblast_tisku</vt:lpstr>
      <vt:lpstr>'PS05+06-elektro+MAR a ASŘTP'!Oblast_tisku</vt:lpstr>
      <vt:lpstr>'SO 04.07'!Oblast_tisku</vt:lpstr>
      <vt:lpstr>'SO 04.08'!Oblast_tisku</vt:lpstr>
      <vt:lpstr>'SO 04.09'!Oblast_tisku</vt:lpstr>
      <vt:lpstr>'SO 04.12'!Oblast_tisku</vt:lpstr>
      <vt:lpstr>'SO 05.3_0'!Oblast_tisku</vt:lpstr>
      <vt:lpstr>'SO 05.3_1'!Oblast_tisku</vt:lpstr>
      <vt:lpstr>'SO 05.3_2'!Oblast_tisku</vt:lpstr>
      <vt:lpstr>'SO 05.3_3'!Oblast_tisku</vt:lpstr>
      <vt:lpstr>'SO 05.3_4'!Oblast_tisku</vt:lpstr>
      <vt:lpstr>'SO 05.3_5'!Oblast_tisku</vt:lpstr>
      <vt:lpstr>'SO 07.5'!Oblast_tisku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Jana Bartošová</dc:creator>
  <cp:lastModifiedBy>Kateřina Branžovská</cp:lastModifiedBy>
  <cp:lastPrinted>2025-08-13T19:00:34Z</cp:lastPrinted>
  <dcterms:created xsi:type="dcterms:W3CDTF">2009-04-08T07:15:50Z</dcterms:created>
  <dcterms:modified xsi:type="dcterms:W3CDTF">2025-08-13T19:00:52Z</dcterms:modified>
</cp:coreProperties>
</file>